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<sst xmlns="http://schemas.openxmlformats.org/spreadsheetml/2006/main" count="3303" uniqueCount="472">
  <si>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</si>
  <si>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</si>
  <si>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</si>
  <si>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</si>
  <si>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</si>
  <si>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</si>
  <si>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</si>
  <si>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</si>
  <si>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</si>
  <si>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</si>
  <si>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</si>
  <si>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</si>
  <si>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</si>
  <si>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</si>
  <si>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</si>
  <si>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</si>
  <si>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</si>
  <si>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</si>
  <si>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</si>
  <si>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</si>
  <si>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</si>
  <si>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</si>
  <si>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</si>
  <si>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</si>
  <si>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</si>
  <si>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</si>
  <si>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</si>
  <si>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</si>
  <si>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</si>
  <si>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</si>
  <si>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</si>
  <si>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</si>
  <si>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</si>
  <si>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</si>
  <si>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</si>
  <si>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</si>
  <si>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</si>
  <si>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</si>
  <si>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</si>
  <si>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</si>
  <si>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</si>
  <si>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</si>
  <si>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</si>
  <si>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</si>
  <si>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</si>
  <si>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</si>
  <si>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</si>
  <si>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</si>
  <si>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</si>
  <si>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</si>
  <si>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</si>
  <si>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</si>
  <si>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</si>
  <si>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</si>
  <si>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</si>
  <si>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</si>
  <si>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</si>
  <si>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</si>
  <si>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</si>
  <si>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</si>
  <si>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</si>
  <si>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</si>
  <si>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</si>
  <si>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</si>
  <si>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</si>
  <si>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</si>
  <si>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</si>
  <si>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</si>
  <si>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</si>
  <si>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</si>
  <si>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</si>
  <si>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</si>
  <si>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</si>
  <si>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</si>
  <si>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</si>
  <si>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</si>
  <si>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</si>
  <si>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</si>
  <si>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</si>
  <si>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</si>
  <si>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</si>
  <si>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</si>
  <si>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</si>
  <si>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</si>
  <si>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</si>
  <si>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</si>
  <si>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</si>
  <si>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</si>
  <si>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</si>
  <si>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</si>
  <si>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</si>
  <si>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</si>
  <si>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</si>
  <si>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</si>
  <si>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</si>
  <si>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</si>
  <si>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</si>
  <si>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</si>
  <si>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</si>
  <si>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</si>
  <si>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</si>
  <si>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</si>
  <si>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</si>
  <si>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</si>
  <si>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</si>
  <si>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</si>
  <si>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</si>
  <si>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</si>
  <si>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</si>
  <si>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</si>
  <si>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</si>
  <si>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</si>
  <si>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</si>
  <si>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</si>
  <si>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</si>
  <si>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</si>
  <si>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</si>
  <si>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</si>
  <si>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</si>
  <si>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</si>
  <si>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</si>
  <si>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</si>
  <si>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</si>
  <si>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</si>
  <si>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</si>
  <si>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</si>
  <si>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</si>
  <si>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</si>
  <si>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</si>
  <si>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</si>
  <si>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</si>
  <si>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</si>
  <si>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</si>
  <si>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</si>
  <si>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</si>
  <si>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</si>
  <si>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</si>
  <si>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</si>
  <si>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</si>
  <si>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</si>
  <si>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</si>
  <si>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</si>
  <si>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</si>
  <si>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</si>
  <si>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</si>
  <si>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</si>
  <si>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</si>
  <si>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</si>
  <si>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</si>
  <si>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</si>
  <si>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</si>
  <si>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</si>
  <si>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</si>
  <si>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</si>
  <si>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</si>
  <si>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</si>
  <si>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</si>
  <si>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</si>
  <si>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</si>
  <si>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</si>
  <si>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</si>
  <si>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</si>
  <si>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</si>
  <si>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</si>
  <si>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</si>
  <si>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</si>
  <si>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</si>
  <si>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</si>
  <si>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</si>
  <si>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</si>
  <si>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</si>
  <si>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</si>
  <si>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</si>
  <si>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</si>
  <si>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</si>
  <si>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</si>
  <si>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</si>
  <si>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</si>
  <si>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</si>
  <si>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</si>
  <si>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</si>
  <si>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</si>
  <si>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</si>
  <si>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</si>
  <si>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</si>
  <si>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</si>
  <si>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</si>
  <si>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</si>
  <si>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</si>
  <si>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</si>
  <si>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</si>
  <si>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</si>
  <si>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</si>
  <si>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</si>
  <si>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</si>
  <si>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</si>
  <si>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</si>
  <si>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</si>
  <si>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</si>
  <si>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</si>
  <si>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</si>
  <si>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</si>
  <si>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</si>
  <si>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</si>
  <si>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</si>
  <si>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</si>
  <si>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</si>
  <si>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</si>
  <si>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</si>
  <si>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</si>
  <si>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</si>
  <si>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</si>
  <si>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</si>
  <si>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</si>
  <si>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</si>
  <si>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</si>
  <si>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</si>
  <si>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</si>
  <si>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</si>
  <si>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</si>
  <si>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</si>
  <si>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</si>
  <si>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</si>
  <si>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</si>
  <si>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</si>
  <si>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</si>
  <si>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</si>
  <si>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</si>
  <si>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</si>
  <si>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</si>
  <si>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</si>
  <si>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</si>
  <si>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</si>
  <si>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</si>
  <si>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</si>
  <si>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</si>
  <si>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</si>
  <si>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</si>
  <si>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</si>
  <si>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</si>
  <si>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</si>
  <si>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</si>
  <si>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</si>
  <si>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</si>
  <si>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</si>
  <si>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</si>
  <si>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</si>
  <si>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</si>
  <si>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</si>
  <si>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</si>
  <si>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</si>
  <si>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</si>
  <si>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</si>
  <si>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</si>
  <si>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</si>
  <si>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</si>
  <si>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</si>
  <si>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</si>
  <si>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</si>
  <si>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</si>
  <si>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</si>
  <si>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</si>
  <si>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</si>
  <si>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</si>
  <si>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</si>
  <si>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</si>
  <si>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</si>
  <si>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</si>
  <si>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</si>
  <si>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</si>
  <si>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</si>
  <si>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</si>
  <si>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</si>
  <si>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</si>
  <si>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</si>
  <si>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</si>
  <si>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</si>
  <si>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</si>
  <si>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</si>
  <si>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</si>
  <si>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</si>
  <si>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</si>
  <si>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</si>
  <si>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</si>
  <si>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</si>
  <si>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</si>
  <si>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</si>
  <si>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</si>
  <si>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</si>
  <si>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</si>
  <si>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</si>
  <si>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</si>
  <si>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</si>
  <si>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</si>
  <si>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</si>
  <si>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</si>
  <si>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</si>
  <si>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</si>
  <si>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</si>
  <si>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</si>
  <si>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</si>
  <si>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</si>
  <si>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</si>
  <si>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</si>
  <si>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</si>
  <si>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</si>
  <si>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</si>
  <si>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</si>
  <si>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</si>
  <si>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</si>
  <si>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</si>
  <si>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</si>
  <si>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</si>
  <si>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</si>
  <si>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</si>
  <si>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</si>
  <si>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</si>
  <si>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</si>
  <si>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</si>
  <si>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</si>
  <si>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</si>
  <si>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</si>
  <si>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</si>
  <si>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</si>
  <si>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</si>
  <si>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</si>
  <si>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</si>
  <si>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</si>
  <si>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</si>
  <si>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</si>
  <si>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</si>
  <si>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</si>
  <si>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</si>
  <si>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</si>
  <si>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</si>
  <si>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</si>
  <si>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</si>
  <si>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</si>
  <si>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</si>
  <si>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</si>
  <si>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</si>
  <si>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</si>
  <si>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</si>
  <si>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</si>
  <si>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</si>
  <si>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</si>
  <si>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</si>
  <si>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</si>
  <si>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</si>
  <si>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</si>
  <si>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</si>
  <si>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</si>
  <si>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</si>
  <si>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</si>
  <si>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</si>
  <si>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</si>
  <si>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</si>
  <si>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</si>
  <si>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</si>
  <si>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</si>
  <si>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</si>
  <si>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</si>
  <si>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</si>
  <si>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</si>
  <si>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</si>
  <si>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</si>
  <si>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</si>
  <si>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</si>
  <si>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</si>
  <si>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</si>
  <si>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</si>
  <si>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</si>
  <si>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</si>
  <si>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</si>
  <si>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</si>
  <si>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</si>
  <si>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</si>
  <si>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</si>
  <si>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</si>
  <si>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</si>
  <si>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</si>
  <si>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</si>
  <si>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</si>
  <si>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</si>
  <si>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</si>
  <si>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</si>
  <si>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</si>
  <si>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</si>
  <si>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</si>
  <si>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</si>
  <si>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</si>
  <si>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</si>
  <si>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</si>
  <si>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</si>
  <si>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</si>
  <si>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</si>
  <si>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</si>
  <si>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</si>
  <si>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</si>
  <si>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</si>
  <si>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</si>
  <si>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</si>
  <si>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</si>
  <si>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</si>
  <si>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</si>
  <si>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</si>
  <si>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</si>
  <si>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</si>
  <si>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</si>
  <si>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</si>
  <si>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</si>
  <si>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</si>
  <si>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</si>
  <si>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</si>
  <si>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</si>
  <si>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</si>
  <si>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</si>
  <si>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</si>
  <si>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</si>
  <si>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</si>
  <si>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</si>
  <si>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</si>
  <si>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</si>
  <si>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</si>
  <si>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</si>
  <si>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</si>
  <si>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</si>
  <si>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</si>
  <si>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</si>
  <si>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</si>
  <si>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</si>
  <si>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</si>
  <si>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</si>
  <si>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</si>
  <si>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</si>
  <si>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</si>
  <si>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</si>
  <si>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</si>
  <si>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</si>
  <si>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</si>
  <si>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</si>
  <si>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</si>
  <si>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</si>
  <si>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</si>
  <si>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</si>
  <si>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</si>
  <si>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</si>
  <si>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</si>
  <si>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</si>
  <si>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</si>
  <si>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</si>
  <si>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</si>
  <si>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</si>
  <si>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</si>
  <si>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</si>
  <si>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</si>
  <si>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</si>
  <si>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</si>
  <si>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</si>
  <si>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</si>
  <si>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</si>
  <si>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</si>
  <si>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</si>
  <si>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横浜市中区南仲通3-31</t>
    <phoneticPr fontId="3"/>
  </si>
  <si>
    <t>代表取締役　渡邉一郎</t>
    <phoneticPr fontId="3"/>
  </si>
  <si>
    <t>株式会社渡辺組（横浜市所管域分）</t>
    <phoneticPr fontId="3"/>
  </si>
  <si>
    <t>045-201-3400</t>
    <phoneticPr fontId="3"/>
  </si>
  <si>
    <t>横浜市長</t>
  </si>
  <si>
    <t>Ｄ－建設業</t>
    <phoneticPr fontId="3"/>
  </si>
  <si>
    <t>総合工事業</t>
    <phoneticPr fontId="3"/>
  </si>
  <si>
    <t>○</t>
  </si>
  <si>
    <t>令和  7  年  5  月  20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</si>
</sst>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tabSelected="1" view="pageBreakPreview" topLeftCell="A61" zoomScaleNormal="100" zoomScaleSheetLayoutView="100" workbookViewId="0">
      <selection activeCell="L35" sqref="L3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470</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471</v>
      </c>
      <c r="M34" s="501"/>
      <c r="N34" s="501"/>
      <c r="O34" s="502"/>
      <c r="Q34" s="20"/>
      <c r="R34" s="20"/>
      <c r="S34" s="20"/>
    </row>
    <row r="35" spans="1:19" ht="11.25" customHeight="1">
      <c r="C35" s="78"/>
      <c r="O35" s="80"/>
      <c r="Q35" s="20"/>
      <c r="R35" s="20"/>
      <c r="S35" s="20"/>
    </row>
    <row r="36" spans="1:19" ht="13.5">
      <c r="C36" s="468" t="s">
        <v>467</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464</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465</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2749</v>
      </c>
      <c r="N48" s="507"/>
      <c r="O48" s="508"/>
    </row>
    <row r="49" spans="3:21" ht="18" customHeight="1">
      <c r="C49" s="457" t="s">
        <v>11</v>
      </c>
      <c r="D49" s="489"/>
      <c r="E49" s="490"/>
      <c r="F49" s="476" t="s">
        <v>463</v>
      </c>
      <c r="G49" s="477"/>
      <c r="H49" s="477"/>
      <c r="I49" s="477"/>
      <c r="J49" s="477"/>
      <c r="K49" s="477"/>
      <c r="L49" s="126" t="s">
        <v>172</v>
      </c>
      <c r="M49" s="386"/>
      <c r="N49" s="509"/>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468</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6551</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91</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1200</v>
      </c>
      <c r="I63" s="240" t="s">
        <v>4</v>
      </c>
      <c r="J63" s="525" t="s">
        <v>324</v>
      </c>
      <c r="K63" s="526"/>
      <c r="L63" s="527"/>
      <c r="M63" s="523">
        <f>+別紙!AA14</f>
        <v>1200</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1200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1200</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17.899999999999999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17.899999999999999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17.899999999999999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17.899999999999999</v>
      </c>
      <c r="Q27" s="633"/>
      <c r="R27" s="633"/>
      <c r="S27" s="633"/>
      <c r="T27" s="44" t="s">
        <v>38</v>
      </c>
      <c r="U27" s="64"/>
      <c r="V27" s="64"/>
      <c r="Y27" s="62" t="s">
        <v>39</v>
      </c>
      <c r="Z27" s="65"/>
      <c r="AH27" s="53"/>
      <c r="AI27" s="53"/>
      <c r="AJ27" s="53"/>
      <c r="AK27" s="53"/>
      <c r="AL27" s="603">
        <f>+AH18+P27</f>
        <v>17.899999999999999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17.899999999999999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17.899999999999999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17.899999999999999</v>
      </c>
      <c r="I30" s="574"/>
      <c r="J30" s="194" t="s">
        <v>198</v>
      </c>
      <c r="M30" s="582"/>
      <c r="P30" s="56"/>
      <c r="R30" s="587">
        <f>+ROUND(AA28,1)+ROUND(AA29,1)+ROUND(AA30,1)</f>
        <v>17.899999999999999</v>
      </c>
      <c r="S30" s="633"/>
      <c r="T30" s="633"/>
      <c r="U30" s="633"/>
      <c r="V30" s="44" t="s">
        <v>16</v>
      </c>
      <c r="Y30" s="588" t="s">
        <v>186</v>
      </c>
      <c r="Z30" s="589"/>
      <c r="AA30" s="629"/>
      <c r="AB30" s="630"/>
      <c r="AC30" s="630"/>
      <c r="AD30" s="630"/>
      <c r="AE30" s="630"/>
      <c r="AF30" s="44" t="s">
        <v>13</v>
      </c>
      <c r="AL30" s="606">
        <v>17.899999999999999</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17.899999999999999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17.600000000000001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17.600000000000001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17.600000000000001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17.600000000000001</v>
      </c>
      <c r="Q27" s="633"/>
      <c r="R27" s="633"/>
      <c r="S27" s="633"/>
      <c r="T27" s="44" t="s">
        <v>38</v>
      </c>
      <c r="U27" s="64"/>
      <c r="V27" s="64"/>
      <c r="Y27" s="62" t="s">
        <v>39</v>
      </c>
      <c r="Z27" s="65"/>
      <c r="AH27" s="53"/>
      <c r="AI27" s="53"/>
      <c r="AJ27" s="53"/>
      <c r="AK27" s="53"/>
      <c r="AL27" s="603">
        <f>+AH18+P27</f>
        <v>17.600000000000001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17.600000000000001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17.600000000000001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17.600000000000001</v>
      </c>
      <c r="I30" s="574"/>
      <c r="J30" s="194" t="s">
        <v>198</v>
      </c>
      <c r="M30" s="582"/>
      <c r="P30" s="56"/>
      <c r="R30" s="587">
        <f>+ROUND(AA28,1)+ROUND(AA29,1)+ROUND(AA30,1)</f>
        <v>17.600000000000001</v>
      </c>
      <c r="S30" s="633"/>
      <c r="T30" s="633"/>
      <c r="U30" s="633"/>
      <c r="V30" s="44" t="s">
        <v>16</v>
      </c>
      <c r="Y30" s="588" t="s">
        <v>186</v>
      </c>
      <c r="Z30" s="589"/>
      <c r="AA30" s="629"/>
      <c r="AB30" s="630"/>
      <c r="AC30" s="630"/>
      <c r="AD30" s="630"/>
      <c r="AE30" s="630"/>
      <c r="AF30" s="44" t="s">
        <v>13</v>
      </c>
      <c r="AL30" s="606">
        <v>17.600000000000001</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17.600000000000001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3"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391.7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391.7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367.2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391.7</v>
      </c>
      <c r="Q27" s="633"/>
      <c r="R27" s="633"/>
      <c r="S27" s="633"/>
      <c r="T27" s="44" t="s">
        <v>38</v>
      </c>
      <c r="U27" s="64"/>
      <c r="V27" s="64"/>
      <c r="Y27" s="62" t="s">
        <v>39</v>
      </c>
      <c r="Z27" s="65"/>
      <c r="AH27" s="53"/>
      <c r="AI27" s="53"/>
      <c r="AJ27" s="53"/>
      <c r="AK27" s="53"/>
      <c r="AL27" s="603">
        <f>+AH18+P27</f>
        <v>391.7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367.2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391.7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343</v>
      </c>
      <c r="I30" s="574"/>
      <c r="J30" s="194" t="s">
        <v>198</v>
      </c>
      <c r="M30" s="582"/>
      <c r="P30" s="56"/>
      <c r="R30" s="587">
        <f>+ROUND(AA28,1)+ROUND(AA29,1)+ROUND(AA30,1)</f>
        <v>367.2</v>
      </c>
      <c r="S30" s="633"/>
      <c r="T30" s="633"/>
      <c r="U30" s="633"/>
      <c r="V30" s="44" t="s">
        <v>16</v>
      </c>
      <c r="Y30" s="588" t="s">
        <v>186</v>
      </c>
      <c r="Z30" s="589"/>
      <c r="AA30" s="629"/>
      <c r="AB30" s="630"/>
      <c r="AC30" s="630"/>
      <c r="AD30" s="630"/>
      <c r="AE30" s="630"/>
      <c r="AF30" s="44" t="s">
        <v>13</v>
      </c>
      <c r="AL30" s="606">
        <v>343</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367.2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24.5</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3"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4731.3999999999996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1000</v>
      </c>
      <c r="E24" s="584"/>
      <c r="F24" s="584"/>
      <c r="G24" s="194" t="s">
        <v>198</v>
      </c>
      <c r="H24" s="573">
        <f>+F12</f>
        <v>4731.3999999999996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4633.8999999999996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4731.3999999999996</v>
      </c>
      <c r="Q27" s="633"/>
      <c r="R27" s="633"/>
      <c r="S27" s="633"/>
      <c r="T27" s="44" t="s">
        <v>38</v>
      </c>
      <c r="U27" s="64"/>
      <c r="V27" s="64"/>
      <c r="Y27" s="62" t="s">
        <v>39</v>
      </c>
      <c r="Z27" s="65"/>
      <c r="AH27" s="53"/>
      <c r="AI27" s="53"/>
      <c r="AJ27" s="53"/>
      <c r="AK27" s="53"/>
      <c r="AL27" s="603">
        <f>+AH18+P27</f>
        <v>4731.3999999999996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4633.8999999999996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1000</v>
      </c>
      <c r="E29" s="584"/>
      <c r="F29" s="584"/>
      <c r="G29" s="194" t="s">
        <v>198</v>
      </c>
      <c r="H29" s="573">
        <f>+AL27</f>
        <v>4731.3999999999996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1000</v>
      </c>
      <c r="E30" s="584"/>
      <c r="F30" s="584"/>
      <c r="G30" s="194" t="s">
        <v>198</v>
      </c>
      <c r="H30" s="573">
        <f>+AL30</f>
        <v>1683.9</v>
      </c>
      <c r="I30" s="574"/>
      <c r="J30" s="194" t="s">
        <v>198</v>
      </c>
      <c r="M30" s="582"/>
      <c r="P30" s="56"/>
      <c r="R30" s="587">
        <f>+ROUND(AA28,1)+ROUND(AA29,1)+ROUND(AA30,1)</f>
        <v>4633.8999999999996</v>
      </c>
      <c r="S30" s="633"/>
      <c r="T30" s="633"/>
      <c r="U30" s="633"/>
      <c r="V30" s="44" t="s">
        <v>16</v>
      </c>
      <c r="Y30" s="588" t="s">
        <v>186</v>
      </c>
      <c r="Z30" s="589"/>
      <c r="AA30" s="629"/>
      <c r="AB30" s="630"/>
      <c r="AC30" s="630"/>
      <c r="AD30" s="630"/>
      <c r="AE30" s="630"/>
      <c r="AF30" s="44" t="s">
        <v>13</v>
      </c>
      <c r="AL30" s="606">
        <v>1683.9</v>
      </c>
      <c r="AM30" s="607"/>
      <c r="AN30" s="607"/>
      <c r="AO30" s="607"/>
      <c r="AP30" s="52" t="s">
        <v>13</v>
      </c>
      <c r="AS30" s="625"/>
      <c r="AT30" s="622"/>
      <c r="AU30" s="622"/>
      <c r="AV30" s="623"/>
      <c r="AW30" s="405"/>
    </row>
    <row r="31" spans="2:49" ht="27" customHeight="1" thickTop="1" thickBot="1">
      <c r="B31" s="560" t="s">
        <v>226</v>
      </c>
      <c r="C31" s="561"/>
      <c r="D31" s="584">
        <v>1000</v>
      </c>
      <c r="E31" s="584"/>
      <c r="F31" s="584"/>
      <c r="G31" s="194" t="s">
        <v>198</v>
      </c>
      <c r="H31" s="573">
        <f>+AS24</f>
        <v>4633.8999999999996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97.5</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株式会社渡辺組（横浜市所管域分）</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341.59999999999997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341.59999999999997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325.39999999999998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341.59999999999997</v>
      </c>
      <c r="Q27" s="633"/>
      <c r="R27" s="633"/>
      <c r="S27" s="633"/>
      <c r="T27" s="44" t="s">
        <v>38</v>
      </c>
      <c r="U27" s="64"/>
      <c r="V27" s="64"/>
      <c r="Y27" s="62" t="s">
        <v>39</v>
      </c>
      <c r="Z27" s="65"/>
      <c r="AH27" s="53"/>
      <c r="AI27" s="53"/>
      <c r="AJ27" s="53"/>
      <c r="AK27" s="53"/>
      <c r="AL27" s="603">
        <f>+AH18+P27</f>
        <v>341.59999999999997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325.39999999999998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341.59999999999997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341.4</v>
      </c>
      <c r="I30" s="574"/>
      <c r="J30" s="194" t="s">
        <v>198</v>
      </c>
      <c r="M30" s="582"/>
      <c r="P30" s="56"/>
      <c r="R30" s="587">
        <f>+ROUND(AA28,1)+ROUND(AA29,1)+ROUND(AA30,1)</f>
        <v>325.39999999999998</v>
      </c>
      <c r="S30" s="633"/>
      <c r="T30" s="633"/>
      <c r="U30" s="633"/>
      <c r="V30" s="44" t="s">
        <v>16</v>
      </c>
      <c r="Y30" s="588" t="s">
        <v>186</v>
      </c>
      <c r="Z30" s="589"/>
      <c r="AA30" s="629"/>
      <c r="AB30" s="630"/>
      <c r="AC30" s="630"/>
      <c r="AD30" s="630"/>
      <c r="AE30" s="630"/>
      <c r="AF30" s="44" t="s">
        <v>13</v>
      </c>
      <c r="AL30" s="606">
        <v>341.4</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325.39999999999998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16.2</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A13"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株式会社渡辺組（横浜市所管域分）</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200</v>
      </c>
      <c r="I9" s="319" t="str">
        <f>IF(OR(ｳ.廃油!D24&gt;0,ｳ.廃油!D24&lt;0),ｳ.廃油!D24,IF(I$19&gt;0,"0",0))</f>
        <v>0</v>
      </c>
      <c r="J9" s="319">
        <f>IF(OR(ｴ.廃酸!$D24&gt;0,ｴ.廃酸!$D24&lt;0),ｴ.廃酸!D24,IF(J$19&gt;0,"0",0))</f>
        <v>0</v>
      </c>
      <c r="K9" s="319">
        <f>IF(OR(ｵ.廃ｱﾙｶﾘ!$D24&gt;0,ｵ.廃ｱﾙｶﾘ!$D24&lt;0),ｵ.廃ｱﾙｶﾘ!D24,IF(K$19&gt;0,"0",0))</f>
        <v>0</v>
      </c>
      <c r="L9" s="319" t="str">
        <f>IF(OR(ｶ.廃ﾌﾟﾗ類!D24&gt;0,ｶ.廃ﾌﾟﾗ類!D24&lt;0),ｶ.廃ﾌﾟﾗ類!D24,IF(L$19&gt;0,"0",0))</f>
        <v>0</v>
      </c>
      <c r="M9" s="319" t="str">
        <f>IF(OR(ｷ.紙くず!D24&gt;0,ｷ.紙くず!D24&lt;0),ｷ.紙くず!D24,IF(M$19&gt;0,"0",0))</f>
        <v>0</v>
      </c>
      <c r="N9" s="319" t="str">
        <f>IF(OR(ｸ.木くず!D24&gt;0,ｸ.木くず!D24&lt;0),ｸ.木くず!D24,IF(N$19&gt;0,"0",0))</f>
        <v>0</v>
      </c>
      <c r="O9" s="319" t="str">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t="str">
        <f>IF(OR(ｽ.金属くず!D24&gt;0,ｽ.金属くず!D24&lt;0),ｽ.金属くず!D24,IF(S$19&gt;0,"0",0))</f>
        <v>0</v>
      </c>
      <c r="T9" s="319" t="str">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1000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t="str">
        <f>IF(OR(ﾄ.混合廃棄物その他!D24&gt;0,ﾄ.混合廃棄物その他!D24&lt;0),ﾄ.混合廃棄物その他!D24,IF(Z$19&gt;0,"0",0))</f>
        <v>0</v>
      </c>
      <c r="AA9" s="321">
        <f>IF(SUM(G9:Z9)&gt;0,SUM(G9:Z9),IF(AA$19&gt;0,"0",0))</f>
        <v>1200</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200</v>
      </c>
      <c r="I14" s="325" t="str">
        <f>IF(OR(ｳ.廃油!D29&gt;0,ｳ.廃油!D29&lt;0),ｳ.廃油!D29,IF(I$19&gt;0,"0",0))</f>
        <v>0</v>
      </c>
      <c r="J14" s="325">
        <f>IF(OR(ｴ.廃酸!$D29&gt;0,ｴ.廃酸!$D29&lt;0),ｴ.廃酸!D29,IF(J$19&gt;0,"0",0))</f>
        <v>0</v>
      </c>
      <c r="K14" s="325">
        <f>IF(OR(ｵ.廃ｱﾙｶﾘ!$D29&gt;0,ｵ.廃ｱﾙｶﾘ!$D29&lt;0),ｵ.廃ｱﾙｶﾘ!D29,IF(K$19&gt;0,"0",0))</f>
        <v>0</v>
      </c>
      <c r="L14" s="325" t="str">
        <f>IF(OR(ｶ.廃ﾌﾟﾗ類!D29&gt;0,ｶ.廃ﾌﾟﾗ類!D29&lt;0),ｶ.廃ﾌﾟﾗ類!D29,IF(L$19&gt;0,"0",0))</f>
        <v>0</v>
      </c>
      <c r="M14" s="325" t="str">
        <f>IF(OR(ｷ.紙くず!D29&gt;0,ｷ.紙くず!D29&lt;0),ｷ.紙くず!D29,IF(M$19&gt;0,"0",0))</f>
        <v>0</v>
      </c>
      <c r="N14" s="325" t="str">
        <f>IF(OR(ｸ.木くず!D29&gt;0,ｸ.木くず!D29&lt;0),ｸ.木くず!D29,IF(N$19&gt;0,"0",0))</f>
        <v>0</v>
      </c>
      <c r="O14" s="325" t="str">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t="str">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1000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t="str">
        <f>IF(OR(ﾄ.混合廃棄物その他!D29&gt;0,ﾄ.混合廃棄物その他!D29&lt;0),ﾄ.混合廃棄物その他!D29,IF(Z$19&gt;0,"0",0))</f>
        <v>0</v>
      </c>
      <c r="AA14" s="327">
        <f t="shared" si="0"/>
        <v>1200</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200</v>
      </c>
      <c r="I15" s="325" t="str">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1000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f t="shared" si="0"/>
        <v>1200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200</v>
      </c>
      <c r="I16" s="325" t="str">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t="str">
        <f>IF(OR(ｷ.紙くず!D31&gt;0,ｷ.紙くず!D31&lt;0),ｷ.紙くず!D31,IF(M$19&gt;0,"0",0))</f>
        <v>0</v>
      </c>
      <c r="N16" s="325" t="str">
        <f>IF(OR(ｸ.木くず!D31&gt;0,ｸ.木くず!D31&lt;0),ｸ.木くず!D31,IF(N$19&gt;0,"0",0))</f>
        <v>0</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1000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1200</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3317.2</v>
      </c>
      <c r="I19" s="331">
        <f t="shared" si="1"/>
        <v>1.1000000000000001</v>
      </c>
      <c r="J19" s="331">
        <f t="shared" si="1"/>
        <v>0</v>
      </c>
      <c r="K19" s="331">
        <f t="shared" si="1"/>
        <v>0</v>
      </c>
      <c r="L19" s="331">
        <f t="shared" si="1"/>
        <v>173.1</v>
      </c>
      <c r="M19" s="331">
        <f t="shared" si="1"/>
        <v>59.2</v>
      </c>
      <c r="N19" s="331">
        <f t="shared" si="1"/>
        <v>845.9</v>
      </c>
      <c r="O19" s="331">
        <f t="shared" si="1"/>
        <v>17.899999999999999</v>
      </c>
      <c r="P19" s="331">
        <f t="shared" si="1"/>
        <v>0</v>
      </c>
      <c r="Q19" s="331">
        <f t="shared" si="1"/>
        <v>0</v>
      </c>
      <c r="R19" s="331">
        <f t="shared" si="1"/>
        <v>0</v>
      </c>
      <c r="S19" s="331">
        <f t="shared" si="1"/>
        <v>17.600000000000001</v>
      </c>
      <c r="T19" s="331">
        <f t="shared" si="1"/>
        <v>391.7</v>
      </c>
      <c r="U19" s="331">
        <f t="shared" si="1"/>
        <v>0</v>
      </c>
      <c r="V19" s="331">
        <f t="shared" si="1"/>
        <v>4731.3999999999996</v>
      </c>
      <c r="W19" s="331">
        <f t="shared" si="1"/>
        <v>0</v>
      </c>
      <c r="X19" s="331">
        <f t="shared" si="1"/>
        <v>0</v>
      </c>
      <c r="Y19" s="331">
        <f t="shared" si="1"/>
        <v>0</v>
      </c>
      <c r="Z19" s="332">
        <f t="shared" si="1"/>
        <v>341.59999999999997</v>
      </c>
      <c r="AA19" s="333">
        <f t="shared" ref="AA19:AA25" si="2">SUM(G19:Z19)</f>
        <v>9896.6999999999989</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3317.2</v>
      </c>
      <c r="I41" s="367">
        <f t="shared" si="8"/>
        <v>1.1000000000000001</v>
      </c>
      <c r="J41" s="367">
        <f t="shared" si="8"/>
        <v>0</v>
      </c>
      <c r="K41" s="367">
        <f t="shared" si="8"/>
        <v>0</v>
      </c>
      <c r="L41" s="367">
        <f t="shared" si="8"/>
        <v>173.1</v>
      </c>
      <c r="M41" s="367">
        <f t="shared" si="8"/>
        <v>59.2</v>
      </c>
      <c r="N41" s="367">
        <f t="shared" si="8"/>
        <v>845.9</v>
      </c>
      <c r="O41" s="367">
        <f t="shared" si="8"/>
        <v>17.899999999999999</v>
      </c>
      <c r="P41" s="367">
        <f t="shared" si="8"/>
        <v>0</v>
      </c>
      <c r="Q41" s="367">
        <f t="shared" si="8"/>
        <v>0</v>
      </c>
      <c r="R41" s="367">
        <f t="shared" si="8"/>
        <v>0</v>
      </c>
      <c r="S41" s="367">
        <f t="shared" si="8"/>
        <v>17.600000000000001</v>
      </c>
      <c r="T41" s="367">
        <f t="shared" si="8"/>
        <v>391.7</v>
      </c>
      <c r="U41" s="367">
        <f t="shared" si="8"/>
        <v>0</v>
      </c>
      <c r="V41" s="367">
        <f t="shared" si="8"/>
        <v>4731.3999999999996</v>
      </c>
      <c r="W41" s="367">
        <f t="shared" si="8"/>
        <v>0</v>
      </c>
      <c r="X41" s="367">
        <f t="shared" si="8"/>
        <v>0</v>
      </c>
      <c r="Y41" s="367">
        <f t="shared" si="8"/>
        <v>0</v>
      </c>
      <c r="Z41" s="368">
        <f t="shared" si="8"/>
        <v>341.59999999999997</v>
      </c>
      <c r="AA41" s="369">
        <f t="shared" si="4"/>
        <v>9896.6999999999989</v>
      </c>
    </row>
    <row r="42" spans="2:27" ht="20.45" customHeight="1">
      <c r="B42" s="167"/>
      <c r="C42" s="721"/>
      <c r="D42" s="207"/>
      <c r="E42" s="205" t="s">
        <v>262</v>
      </c>
      <c r="F42" s="383"/>
      <c r="G42" s="358">
        <f t="shared" ref="G42:Z42" si="9">SUM(G43:G45)</f>
        <v>0</v>
      </c>
      <c r="H42" s="358">
        <f t="shared" si="9"/>
        <v>3317.2</v>
      </c>
      <c r="I42" s="358">
        <f t="shared" si="9"/>
        <v>1.1000000000000001</v>
      </c>
      <c r="J42" s="358">
        <f t="shared" si="9"/>
        <v>0</v>
      </c>
      <c r="K42" s="358">
        <f t="shared" si="9"/>
        <v>0</v>
      </c>
      <c r="L42" s="358">
        <f t="shared" si="9"/>
        <v>172.4</v>
      </c>
      <c r="M42" s="358">
        <f t="shared" si="9"/>
        <v>59.2</v>
      </c>
      <c r="N42" s="358">
        <f t="shared" si="9"/>
        <v>845.9</v>
      </c>
      <c r="O42" s="358">
        <f t="shared" si="9"/>
        <v>17.899999999999999</v>
      </c>
      <c r="P42" s="358">
        <f t="shared" si="9"/>
        <v>0</v>
      </c>
      <c r="Q42" s="358">
        <f t="shared" si="9"/>
        <v>0</v>
      </c>
      <c r="R42" s="358">
        <f t="shared" si="9"/>
        <v>0</v>
      </c>
      <c r="S42" s="358">
        <f t="shared" si="9"/>
        <v>17.600000000000001</v>
      </c>
      <c r="T42" s="358">
        <f t="shared" si="9"/>
        <v>367.2</v>
      </c>
      <c r="U42" s="358">
        <f t="shared" si="9"/>
        <v>0</v>
      </c>
      <c r="V42" s="358">
        <f t="shared" si="9"/>
        <v>4633.8999999999996</v>
      </c>
      <c r="W42" s="358">
        <f t="shared" si="9"/>
        <v>0</v>
      </c>
      <c r="X42" s="358">
        <f t="shared" si="9"/>
        <v>0</v>
      </c>
      <c r="Y42" s="358">
        <f t="shared" si="9"/>
        <v>0</v>
      </c>
      <c r="Z42" s="359">
        <f t="shared" si="9"/>
        <v>325.39999999999998</v>
      </c>
      <c r="AA42" s="360">
        <f t="shared" si="4"/>
        <v>9757.7999999999975</v>
      </c>
    </row>
    <row r="43" spans="2:27" ht="20.45" customHeight="1">
      <c r="B43" s="167"/>
      <c r="C43" s="721"/>
      <c r="D43" s="208"/>
      <c r="E43" s="203"/>
      <c r="F43" s="201" t="s">
        <v>235</v>
      </c>
      <c r="G43" s="361">
        <f>+ｱ.燃え殻!$AA$28</f>
        <v>0</v>
      </c>
      <c r="H43" s="361">
        <f>+ｲ.汚泥!$AA$28</f>
        <v>3317.2</v>
      </c>
      <c r="I43" s="361">
        <f>+ｳ.廃油!$AA$28</f>
        <v>1.1000000000000001</v>
      </c>
      <c r="J43" s="361">
        <f>+ｴ.廃酸!$AA$28</f>
        <v>0</v>
      </c>
      <c r="K43" s="361">
        <f>+ｵ.廃ｱﾙｶﾘ!$AA$28</f>
        <v>0</v>
      </c>
      <c r="L43" s="361">
        <f>+ｶ.廃ﾌﾟﾗ類!$AA$28</f>
        <v>172.4</v>
      </c>
      <c r="M43" s="361">
        <f>+ｷ.紙くず!$AA$28</f>
        <v>59.2</v>
      </c>
      <c r="N43" s="361">
        <f>+ｸ.木くず!$AA$28</f>
        <v>845.9</v>
      </c>
      <c r="O43" s="361">
        <f>+ｹ.繊維くず!$AA$28</f>
        <v>17.899999999999999</v>
      </c>
      <c r="P43" s="361">
        <f>+ｺ.動植物性残さ!$AA$28</f>
        <v>0</v>
      </c>
      <c r="Q43" s="361">
        <f>+ｻ.動物系固形不要物!$AA$28</f>
        <v>0</v>
      </c>
      <c r="R43" s="361">
        <f>+ｼ.ｺﾞﾑくず!$AA$28</f>
        <v>0</v>
      </c>
      <c r="S43" s="361">
        <f>+ｽ.金属くず!$AA$28</f>
        <v>17.600000000000001</v>
      </c>
      <c r="T43" s="361">
        <f>+ｾ.ｶﾞﾗｽ･ｺﾝｸﾘ･陶磁器くず!$AA$28</f>
        <v>367.2</v>
      </c>
      <c r="U43" s="361">
        <f>+ｿ.鉱さい!$AA$28</f>
        <v>0</v>
      </c>
      <c r="V43" s="361">
        <f>+ﾀ.がれき類!$AA$28</f>
        <v>4633.8999999999996</v>
      </c>
      <c r="W43" s="361">
        <f>+ﾁ.動物のふん尿!$AA$28</f>
        <v>0</v>
      </c>
      <c r="X43" s="361">
        <f>+ﾂ.動物の死体!$AA$28</f>
        <v>0</v>
      </c>
      <c r="Y43" s="361">
        <f>+ﾃ.ばいじん!$AA$28</f>
        <v>0</v>
      </c>
      <c r="Z43" s="362">
        <f>+ﾄ.混合廃棄物その他!$AA$28</f>
        <v>325.39999999999998</v>
      </c>
      <c r="AA43" s="363">
        <f t="shared" si="4"/>
        <v>9757.7999999999975</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0.7</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24.5</v>
      </c>
      <c r="U46" s="364">
        <f>+ｿ.鉱さい!$R$33</f>
        <v>0</v>
      </c>
      <c r="V46" s="364">
        <f>+ﾀ.がれき類!$R$33</f>
        <v>97.5</v>
      </c>
      <c r="W46" s="364">
        <f>+ﾁ.動物のふん尿!$R$33</f>
        <v>0</v>
      </c>
      <c r="X46" s="364">
        <f>+ﾂ.動物の死体!$R$33</f>
        <v>0</v>
      </c>
      <c r="Y46" s="364">
        <f>+ﾃ.ばいじん!$R$33</f>
        <v>0</v>
      </c>
      <c r="Z46" s="365">
        <f>+ﾄ.混合廃棄物その他!$R$33</f>
        <v>16.2</v>
      </c>
      <c r="AA46" s="366">
        <f>SUM(G46:Z46)</f>
        <v>138.9</v>
      </c>
    </row>
    <row r="47" spans="2:27" ht="20.45" customHeight="1">
      <c r="B47" s="167"/>
      <c r="C47" s="122" t="s">
        <v>237</v>
      </c>
      <c r="D47" s="726" t="s">
        <v>294</v>
      </c>
      <c r="E47" s="726"/>
      <c r="F47" s="727"/>
      <c r="G47" s="370">
        <f>+ｱ.燃え殻!$AL$27</f>
        <v>0</v>
      </c>
      <c r="H47" s="370">
        <f>+ｲ.汚泥!$AL$27</f>
        <v>3317.2</v>
      </c>
      <c r="I47" s="370">
        <f>+ｳ.廃油!$AL$27</f>
        <v>1.1000000000000001</v>
      </c>
      <c r="J47" s="370">
        <f>+ｴ.廃酸!$AL$27</f>
        <v>0</v>
      </c>
      <c r="K47" s="370">
        <f>+ｵ.廃ｱﾙｶﾘ!$AL$27</f>
        <v>0</v>
      </c>
      <c r="L47" s="370">
        <f>+ｶ.廃ﾌﾟﾗ類!$AL$27</f>
        <v>173.1</v>
      </c>
      <c r="M47" s="370">
        <f>+ｷ.紙くず!$AL$27</f>
        <v>59.2</v>
      </c>
      <c r="N47" s="370">
        <f>+ｸ.木くず!$AL$27</f>
        <v>845.9</v>
      </c>
      <c r="O47" s="370">
        <f>+ｹ.繊維くず!$AL$27</f>
        <v>17.899999999999999</v>
      </c>
      <c r="P47" s="370">
        <f>+ｺ.動植物性残さ!$AL$27</f>
        <v>0</v>
      </c>
      <c r="Q47" s="370">
        <f>+ｻ.動物系固形不要物!$AL$27</f>
        <v>0</v>
      </c>
      <c r="R47" s="370">
        <f>+ｼ.ｺﾞﾑくず!$AL$27</f>
        <v>0</v>
      </c>
      <c r="S47" s="370">
        <f>+ｽ.金属くず!$AL$27</f>
        <v>17.600000000000001</v>
      </c>
      <c r="T47" s="370">
        <f>+ｾ.ｶﾞﾗｽ･ｺﾝｸﾘ･陶磁器くず!$AL$27</f>
        <v>391.7</v>
      </c>
      <c r="U47" s="370">
        <f>+ｿ.鉱さい!$AL$27</f>
        <v>0</v>
      </c>
      <c r="V47" s="370">
        <f>+ﾀ.がれき類!$AL$27</f>
        <v>4731.3999999999996</v>
      </c>
      <c r="W47" s="370">
        <f>+ﾁ.動物のふん尿!$AL$27</f>
        <v>0</v>
      </c>
      <c r="X47" s="370">
        <f>+ﾂ.動物の死体!$AL$27</f>
        <v>0</v>
      </c>
      <c r="Y47" s="370">
        <f>+ﾃ.ばいじん!$AL$27</f>
        <v>0</v>
      </c>
      <c r="Z47" s="371">
        <f>+ﾄ.混合廃棄物その他!$AL$27</f>
        <v>341.59999999999997</v>
      </c>
      <c r="AA47" s="372">
        <f t="shared" si="4"/>
        <v>9896.6999999999989</v>
      </c>
    </row>
    <row r="48" spans="2:27" ht="20.45" customHeight="1">
      <c r="B48" s="167"/>
      <c r="C48" s="173"/>
      <c r="D48" s="172" t="s">
        <v>188</v>
      </c>
      <c r="E48" s="703" t="s">
        <v>238</v>
      </c>
      <c r="F48" s="704"/>
      <c r="G48" s="373">
        <f>+ｱ.燃え殻!$AL$30</f>
        <v>0</v>
      </c>
      <c r="H48" s="373">
        <f>+ｲ.汚泥!$AL$30</f>
        <v>1.7</v>
      </c>
      <c r="I48" s="373">
        <f>+ｳ.廃油!$AL$30</f>
        <v>0</v>
      </c>
      <c r="J48" s="373">
        <f>+ｴ.廃酸!$AL$30</f>
        <v>0</v>
      </c>
      <c r="K48" s="373">
        <f>+ｵ.廃ｱﾙｶﾘ!$AL$30</f>
        <v>0</v>
      </c>
      <c r="L48" s="373">
        <f>+ｶ.廃ﾌﾟﾗ類!$AL$30</f>
        <v>173.1</v>
      </c>
      <c r="M48" s="373">
        <f>+ｷ.紙くず!$AL$30</f>
        <v>59.2</v>
      </c>
      <c r="N48" s="373">
        <f>+ｸ.木くず!$AL$30</f>
        <v>428.4</v>
      </c>
      <c r="O48" s="373">
        <f>+ｹ.繊維くず!$AL$30</f>
        <v>17.899999999999999</v>
      </c>
      <c r="P48" s="373">
        <f>+ｺ.動植物性残さ!$AL$30</f>
        <v>0</v>
      </c>
      <c r="Q48" s="373">
        <f>+ｻ.動物系固形不要物!$AL$30</f>
        <v>0</v>
      </c>
      <c r="R48" s="373">
        <f>+ｼ.ｺﾞﾑくず!$AL$30</f>
        <v>0</v>
      </c>
      <c r="S48" s="373">
        <f>+ｽ.金属くず!$AL$30</f>
        <v>17.600000000000001</v>
      </c>
      <c r="T48" s="373">
        <f>+ｾ.ｶﾞﾗｽ･ｺﾝｸﾘ･陶磁器くず!$AL$30</f>
        <v>343</v>
      </c>
      <c r="U48" s="373">
        <f>+ｿ.鉱さい!$AL$30</f>
        <v>0</v>
      </c>
      <c r="V48" s="373">
        <f>+ﾀ.がれき類!$AL$30</f>
        <v>1683.9</v>
      </c>
      <c r="W48" s="373">
        <f>+ﾁ.動物のふん尿!$AL$30</f>
        <v>0</v>
      </c>
      <c r="X48" s="373">
        <f>+ﾂ.動物の死体!$AL$30</f>
        <v>0</v>
      </c>
      <c r="Y48" s="373">
        <f>+ﾃ.ばいじん!$AL$30</f>
        <v>0</v>
      </c>
      <c r="Z48" s="374">
        <f>+ﾄ.混合廃棄物その他!$AL$30</f>
        <v>341.4</v>
      </c>
      <c r="AA48" s="375">
        <f t="shared" si="4"/>
        <v>3066.2000000000003</v>
      </c>
    </row>
    <row r="49" spans="2:27" ht="20.45" customHeight="1">
      <c r="B49" s="167"/>
      <c r="C49" s="173"/>
      <c r="D49" s="409" t="s">
        <v>190</v>
      </c>
      <c r="E49" s="713" t="s">
        <v>239</v>
      </c>
      <c r="F49" s="714"/>
      <c r="G49" s="422">
        <f>+ｱ.燃え殻!$AS$24</f>
        <v>0</v>
      </c>
      <c r="H49" s="422">
        <f>+ｲ.汚泥!$AS$24</f>
        <v>3317.2</v>
      </c>
      <c r="I49" s="422">
        <f>+ｳ.廃油!$AS$24</f>
        <v>1.1000000000000001</v>
      </c>
      <c r="J49" s="422">
        <f>+ｴ.廃酸!$AS$24</f>
        <v>0</v>
      </c>
      <c r="K49" s="422">
        <f>+ｵ.廃ｱﾙｶﾘ!$AS$24</f>
        <v>0</v>
      </c>
      <c r="L49" s="422">
        <f>+ｶ.廃ﾌﾟﾗ類!$AS$24</f>
        <v>172.4</v>
      </c>
      <c r="M49" s="422">
        <f>+ｷ.紙くず!$AS$24</f>
        <v>59.2</v>
      </c>
      <c r="N49" s="422">
        <f>+ｸ.木くず!$AS$24</f>
        <v>845.9</v>
      </c>
      <c r="O49" s="422">
        <f>+ｹ.繊維くず!$AS$24</f>
        <v>17.899999999999999</v>
      </c>
      <c r="P49" s="422">
        <f>+ｺ.動植物性残さ!$AS$24</f>
        <v>0</v>
      </c>
      <c r="Q49" s="422">
        <f>+ｻ.動物系固形不要物!$AS$24</f>
        <v>0</v>
      </c>
      <c r="R49" s="422">
        <f>+ｼ.ｺﾞﾑくず!$AS$24</f>
        <v>0</v>
      </c>
      <c r="S49" s="422">
        <f>+ｽ.金属くず!$AS$24</f>
        <v>17.600000000000001</v>
      </c>
      <c r="T49" s="422">
        <f>+ｾ.ｶﾞﾗｽ･ｺﾝｸﾘ･陶磁器くず!$AS$24</f>
        <v>367.2</v>
      </c>
      <c r="U49" s="422">
        <f>+ｿ.鉱さい!$AS$24</f>
        <v>0</v>
      </c>
      <c r="V49" s="422">
        <f>+ﾀ.がれき類!$AS$24</f>
        <v>4633.8999999999996</v>
      </c>
      <c r="W49" s="422">
        <f>+ﾁ.動物のふん尿!$AS$24</f>
        <v>0</v>
      </c>
      <c r="X49" s="422">
        <f>+ﾂ.動物の死体!$AS$24</f>
        <v>0</v>
      </c>
      <c r="Y49" s="422">
        <f>+ﾃ.ばいじん!$AS$24</f>
        <v>0</v>
      </c>
      <c r="Z49" s="423">
        <f>+ﾄ.混合廃棄物その他!$AS$24</f>
        <v>325.39999999999998</v>
      </c>
      <c r="AA49" s="424">
        <f t="shared" si="4"/>
        <v>9757.7999999999975</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172.4</v>
      </c>
      <c r="M52" s="415"/>
      <c r="N52" s="415"/>
      <c r="O52" s="415"/>
      <c r="P52" s="415"/>
      <c r="Q52" s="415"/>
      <c r="R52" s="415"/>
      <c r="S52" s="415"/>
      <c r="T52" s="415"/>
      <c r="U52" s="415"/>
      <c r="V52" s="415"/>
      <c r="W52" s="415"/>
      <c r="X52" s="415"/>
      <c r="Y52" s="415"/>
      <c r="Z52" s="433"/>
      <c r="AA52" s="377">
        <f t="shared" si="4"/>
        <v>172.4</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3517.2</v>
      </c>
      <c r="I63" s="406">
        <f t="shared" si="10"/>
        <v>1.1000000000000001</v>
      </c>
      <c r="J63" s="406">
        <f t="shared" si="10"/>
        <v>0</v>
      </c>
      <c r="K63" s="406">
        <f t="shared" si="10"/>
        <v>0</v>
      </c>
      <c r="L63" s="406">
        <f t="shared" si="10"/>
        <v>173.1</v>
      </c>
      <c r="M63" s="406">
        <f t="shared" si="10"/>
        <v>59.2</v>
      </c>
      <c r="N63" s="406">
        <f t="shared" si="10"/>
        <v>845.9</v>
      </c>
      <c r="O63" s="406">
        <f t="shared" si="10"/>
        <v>17.899999999999999</v>
      </c>
      <c r="P63" s="406">
        <f t="shared" si="10"/>
        <v>0</v>
      </c>
      <c r="Q63" s="406">
        <f t="shared" si="10"/>
        <v>0</v>
      </c>
      <c r="R63" s="406">
        <f t="shared" si="10"/>
        <v>0</v>
      </c>
      <c r="S63" s="406">
        <f t="shared" si="10"/>
        <v>17.600000000000001</v>
      </c>
      <c r="T63" s="406">
        <f t="shared" si="10"/>
        <v>391.7</v>
      </c>
      <c r="U63" s="406">
        <f t="shared" si="10"/>
        <v>0</v>
      </c>
      <c r="V63" s="406">
        <f t="shared" si="10"/>
        <v>5731.4</v>
      </c>
      <c r="W63" s="406">
        <f t="shared" si="10"/>
        <v>0</v>
      </c>
      <c r="X63" s="406">
        <f t="shared" si="10"/>
        <v>0</v>
      </c>
      <c r="Y63" s="406">
        <f t="shared" si="10"/>
        <v>0</v>
      </c>
      <c r="Z63" s="406">
        <f t="shared" si="10"/>
        <v>341.59999999999997</v>
      </c>
      <c r="AA63" s="407">
        <f>+AA9+AA19+AA20</f>
        <v>11096.699999999999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  年  5  月  20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横浜市中区南仲通3-31</v>
      </c>
      <c r="K16" s="780"/>
      <c r="L16" s="781"/>
      <c r="M16" s="781"/>
      <c r="N16" s="781"/>
      <c r="O16" s="782"/>
    </row>
    <row r="17" spans="1:15" ht="26.25" customHeight="1">
      <c r="C17" s="78"/>
      <c r="H17" s="23" t="s">
        <v>7</v>
      </c>
      <c r="I17" s="23"/>
      <c r="J17" s="780" t="str">
        <f>+表紙!J40</f>
        <v>代表取締役　渡邉一郎</v>
      </c>
      <c r="K17" s="780"/>
      <c r="L17" s="781"/>
      <c r="M17" s="781"/>
      <c r="N17" s="781"/>
      <c r="O17" s="782"/>
    </row>
    <row r="18" spans="1:15">
      <c r="C18" s="78"/>
      <c r="J18" s="21" t="s">
        <v>8</v>
      </c>
      <c r="O18" s="79"/>
    </row>
    <row r="19" spans="1:15">
      <c r="C19" s="78"/>
      <c r="J19" s="24" t="s">
        <v>9</v>
      </c>
      <c r="K19" s="24"/>
      <c r="L19" s="746" t="str">
        <f>IF(+表紙!L42="","",+表紙!L42)</f>
        <v>045-201-3400</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株式会社渡辺組（横浜市所管域分）</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2749</v>
      </c>
      <c r="N25" s="770"/>
      <c r="O25" s="771"/>
    </row>
    <row r="26" spans="1:15" ht="18" customHeight="1">
      <c r="C26" s="457" t="s">
        <v>11</v>
      </c>
      <c r="D26" s="489"/>
      <c r="E26" s="490"/>
      <c r="F26" s="756" t="str">
        <f>+表紙!F49</f>
        <v>横浜市中区南仲通3-31</v>
      </c>
      <c r="G26" s="757"/>
      <c r="H26" s="757"/>
      <c r="I26" s="757"/>
      <c r="J26" s="757"/>
      <c r="K26" s="757"/>
      <c r="L26" s="126" t="s">
        <v>172</v>
      </c>
      <c r="M26" s="222"/>
      <c r="N26" s="760" t="str">
        <f>IF(+表紙!N49="","",+表紙!N49)</f>
        <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総合工事業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6551</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91</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1200</v>
      </c>
      <c r="I40" s="240" t="s">
        <v>4</v>
      </c>
      <c r="J40" s="525" t="s">
        <v>324</v>
      </c>
      <c r="K40" s="526"/>
      <c r="L40" s="527"/>
      <c r="M40" s="741">
        <f>+表紙!M63</f>
        <v>1200</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1200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1200</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6"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3317.2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200</v>
      </c>
      <c r="E24" s="584"/>
      <c r="F24" s="584"/>
      <c r="G24" s="194" t="s">
        <v>198</v>
      </c>
      <c r="H24" s="573">
        <f>+F12</f>
        <v>3317.2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3317.2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3317.2</v>
      </c>
      <c r="Q27" s="633"/>
      <c r="R27" s="633"/>
      <c r="S27" s="633"/>
      <c r="T27" s="44" t="s">
        <v>38</v>
      </c>
      <c r="U27" s="64"/>
      <c r="V27" s="64"/>
      <c r="Y27" s="62" t="s">
        <v>39</v>
      </c>
      <c r="Z27" s="65"/>
      <c r="AH27" s="53"/>
      <c r="AI27" s="53"/>
      <c r="AJ27" s="53"/>
      <c r="AK27" s="53"/>
      <c r="AL27" s="603">
        <f>+AH18+P27</f>
        <v>3317.2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3317.2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200</v>
      </c>
      <c r="E29" s="584"/>
      <c r="F29" s="584"/>
      <c r="G29" s="194" t="s">
        <v>198</v>
      </c>
      <c r="H29" s="573">
        <f>+AL27</f>
        <v>3317.2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200</v>
      </c>
      <c r="E30" s="584"/>
      <c r="F30" s="584"/>
      <c r="G30" s="194" t="s">
        <v>198</v>
      </c>
      <c r="H30" s="573">
        <f>+AL30</f>
        <v>1.7</v>
      </c>
      <c r="I30" s="574"/>
      <c r="J30" s="194" t="s">
        <v>198</v>
      </c>
      <c r="M30" s="582"/>
      <c r="P30" s="56"/>
      <c r="R30" s="587">
        <f>+ROUND(AA28,1)+ROUND(AA29,1)+ROUND(AA30,1)</f>
        <v>3317.2</v>
      </c>
      <c r="S30" s="633"/>
      <c r="T30" s="633"/>
      <c r="U30" s="633"/>
      <c r="V30" s="44" t="s">
        <v>16</v>
      </c>
      <c r="Y30" s="588" t="s">
        <v>186</v>
      </c>
      <c r="Z30" s="589"/>
      <c r="AA30" s="629"/>
      <c r="AB30" s="630"/>
      <c r="AC30" s="630"/>
      <c r="AD30" s="630"/>
      <c r="AE30" s="630"/>
      <c r="AF30" s="44" t="s">
        <v>13</v>
      </c>
      <c r="AL30" s="606">
        <v>1.7</v>
      </c>
      <c r="AM30" s="607"/>
      <c r="AN30" s="607"/>
      <c r="AO30" s="607"/>
      <c r="AP30" s="52" t="s">
        <v>13</v>
      </c>
      <c r="AS30" s="625"/>
      <c r="AT30" s="622"/>
      <c r="AU30" s="622"/>
      <c r="AV30" s="623"/>
      <c r="AW30" s="405"/>
    </row>
    <row r="31" spans="2:49" ht="27" customHeight="1" thickTop="1" thickBot="1">
      <c r="B31" s="560" t="s">
        <v>226</v>
      </c>
      <c r="C31" s="561"/>
      <c r="D31" s="584">
        <v>200</v>
      </c>
      <c r="E31" s="584"/>
      <c r="F31" s="584"/>
      <c r="G31" s="194" t="s">
        <v>198</v>
      </c>
      <c r="H31" s="573">
        <f>+AS24</f>
        <v>3317.2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1.1000000000000001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1.1000000000000001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1.1000000000000001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1.1000000000000001</v>
      </c>
      <c r="Q27" s="633"/>
      <c r="R27" s="633"/>
      <c r="S27" s="633"/>
      <c r="T27" s="44" t="s">
        <v>38</v>
      </c>
      <c r="U27" s="64"/>
      <c r="V27" s="64"/>
      <c r="Y27" s="62" t="s">
        <v>39</v>
      </c>
      <c r="Z27" s="65"/>
      <c r="AH27" s="53"/>
      <c r="AI27" s="53"/>
      <c r="AJ27" s="53"/>
      <c r="AK27" s="53"/>
      <c r="AL27" s="603">
        <f>+AH18+P27</f>
        <v>1.1000000000000001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1.1000000000000001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1.1000000000000001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1.1000000000000001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1.1000000000000001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13" zoomScaleNormal="100" workbookViewId="0">
      <selection activeCell="AU21" sqref="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173.1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172.4</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173.1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172.4</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173.1</v>
      </c>
      <c r="Q27" s="633"/>
      <c r="R27" s="633"/>
      <c r="S27" s="633"/>
      <c r="T27" s="44" t="s">
        <v>38</v>
      </c>
      <c r="U27" s="64"/>
      <c r="V27" s="64"/>
      <c r="Y27" s="62" t="s">
        <v>39</v>
      </c>
      <c r="Z27" s="65"/>
      <c r="AH27" s="53"/>
      <c r="AI27" s="53"/>
      <c r="AJ27" s="53"/>
      <c r="AK27" s="53"/>
      <c r="AL27" s="603">
        <f>+AH18+P27</f>
        <v>173.1</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172.4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173.1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173.1</v>
      </c>
      <c r="I30" s="574"/>
      <c r="J30" s="194" t="s">
        <v>198</v>
      </c>
      <c r="M30" s="582"/>
      <c r="P30" s="56"/>
      <c r="R30" s="587">
        <f>+ROUND(AA28,1)+ROUND(AA29,1)+ROUND(AA30,1)</f>
        <v>172.4</v>
      </c>
      <c r="S30" s="633"/>
      <c r="T30" s="633"/>
      <c r="U30" s="633"/>
      <c r="V30" s="44" t="s">
        <v>16</v>
      </c>
      <c r="Y30" s="588" t="s">
        <v>186</v>
      </c>
      <c r="Z30" s="589"/>
      <c r="AA30" s="629"/>
      <c r="AB30" s="630"/>
      <c r="AC30" s="630"/>
      <c r="AD30" s="630"/>
      <c r="AE30" s="630"/>
      <c r="AF30" s="44" t="s">
        <v>13</v>
      </c>
      <c r="AL30" s="606">
        <v>173.1</v>
      </c>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172.4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0.7</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99.595609474292317</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99.595609474292317</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59.2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59.2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59.2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59.2</v>
      </c>
      <c r="Q27" s="633"/>
      <c r="R27" s="633"/>
      <c r="S27" s="633"/>
      <c r="T27" s="44" t="s">
        <v>38</v>
      </c>
      <c r="U27" s="64"/>
      <c r="V27" s="64"/>
      <c r="Y27" s="62" t="s">
        <v>39</v>
      </c>
      <c r="Z27" s="65"/>
      <c r="AH27" s="53"/>
      <c r="AI27" s="53"/>
      <c r="AJ27" s="53"/>
      <c r="AK27" s="53"/>
      <c r="AL27" s="603">
        <f>+AH18+P27</f>
        <v>59.2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59.2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59.2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59.2</v>
      </c>
      <c r="I30" s="574"/>
      <c r="J30" s="194" t="s">
        <v>198</v>
      </c>
      <c r="M30" s="582"/>
      <c r="P30" s="56"/>
      <c r="R30" s="587">
        <f>+ROUND(AA28,1)+ROUND(AA29,1)+ROUND(AA30,1)</f>
        <v>59.2</v>
      </c>
      <c r="S30" s="633"/>
      <c r="T30" s="633"/>
      <c r="U30" s="633"/>
      <c r="V30" s="44" t="s">
        <v>16</v>
      </c>
      <c r="Y30" s="588" t="s">
        <v>186</v>
      </c>
      <c r="Z30" s="589"/>
      <c r="AA30" s="629"/>
      <c r="AB30" s="630"/>
      <c r="AC30" s="630"/>
      <c r="AD30" s="630"/>
      <c r="AE30" s="630"/>
      <c r="AF30" s="44" t="s">
        <v>13</v>
      </c>
      <c r="AL30" s="606">
        <v>59.2</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59.2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株式会社渡辺組（横浜市所管域分）</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845.9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845.9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845.9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845.9</v>
      </c>
      <c r="Q27" s="633"/>
      <c r="R27" s="633"/>
      <c r="S27" s="633"/>
      <c r="T27" s="44" t="s">
        <v>38</v>
      </c>
      <c r="U27" s="64"/>
      <c r="V27" s="64"/>
      <c r="Y27" s="62" t="s">
        <v>39</v>
      </c>
      <c r="Z27" s="65"/>
      <c r="AH27" s="53"/>
      <c r="AI27" s="53"/>
      <c r="AJ27" s="53"/>
      <c r="AK27" s="53"/>
      <c r="AL27" s="603">
        <f>+AH18+P27</f>
        <v>845.9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845.9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845.9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428.4</v>
      </c>
      <c r="I30" s="574"/>
      <c r="J30" s="194" t="s">
        <v>198</v>
      </c>
      <c r="M30" s="582"/>
      <c r="P30" s="56"/>
      <c r="R30" s="587">
        <f>+ROUND(AA28,1)+ROUND(AA29,1)+ROUND(AA30,1)</f>
        <v>845.9</v>
      </c>
      <c r="S30" s="633"/>
      <c r="T30" s="633"/>
      <c r="U30" s="633"/>
      <c r="V30" s="44" t="s">
        <v>16</v>
      </c>
      <c r="Y30" s="588" t="s">
        <v>186</v>
      </c>
      <c r="Z30" s="589"/>
      <c r="AA30" s="629"/>
      <c r="AB30" s="630"/>
      <c r="AC30" s="630"/>
      <c r="AD30" s="630"/>
      <c r="AE30" s="630"/>
      <c r="AF30" s="44" t="s">
        <v>13</v>
      </c>
      <c r="AL30" s="606">
        <v>428.4</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845.9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2025-05-21T07:12:24Z</dcterms:created>
  <dcterms:modified xsi:type="dcterms:W3CDTF">2025-05-21T07:12:25Z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