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A0652C2F-C092-469A-BBD3-D34D1CABBAA6}" xr6:coauthVersionLast="47" xr6:coauthVersionMax="47" xr10:uidLastSave="{00000000-0000-0000-0000-000000000000}"/>
  <bookViews>
    <workbookView xWindow="-120" yWindow="-120" windowWidth="29040" windowHeight="175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AL31" i="80" s="1"/>
  <c r="V60"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<sst xmlns="http://schemas.openxmlformats.org/spreadsheetml/2006/main" count="3303" uniqueCount="471">
  <si>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</si>
  <si>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</si>
  <si>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</si>
  <si>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</si>
  <si>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</si>
  <si>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</si>
  <si>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</si>
  <si>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</si>
  <si>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</si>
  <si>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</si>
  <si>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</si>
  <si>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</si>
  <si>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</si>
  <si>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</si>
  <si>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</si>
  <si>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</si>
  <si>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</si>
  <si>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</si>
  <si>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</si>
  <si>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</si>
  <si>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</si>
  <si>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</si>
  <si>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</si>
  <si>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</si>
  <si>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</si>
  <si>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</si>
  <si>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</si>
  <si>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</si>
  <si>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</si>
  <si>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</si>
  <si>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</si>
  <si>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</si>
  <si>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</si>
  <si>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</si>
  <si>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</si>
  <si>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</si>
  <si>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</si>
  <si>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</si>
  <si>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</si>
  <si>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</si>
  <si>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</si>
  <si>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</si>
  <si>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</si>
  <si>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</si>
  <si>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</si>
  <si>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</si>
  <si>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</si>
  <si>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</si>
  <si>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</si>
  <si>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</si>
  <si>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</si>
  <si>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</si>
  <si>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</si>
  <si>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</si>
  <si>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</si>
  <si>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</si>
  <si>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</si>
  <si>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</si>
  <si>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</si>
  <si>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</si>
  <si>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</si>
  <si>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</si>
  <si>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</si>
  <si>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</si>
  <si>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</si>
  <si>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</si>
  <si>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</si>
  <si>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</si>
  <si>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</si>
  <si>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</si>
  <si>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</si>
  <si>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</si>
  <si>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</si>
  <si>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</si>
  <si>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</si>
  <si>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</si>
  <si>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</si>
  <si>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</si>
  <si>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</si>
  <si>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</si>
  <si>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</si>
  <si>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</si>
  <si>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</si>
  <si>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</si>
  <si>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</si>
  <si>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</si>
  <si>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</si>
  <si>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</si>
  <si>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</si>
  <si>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</si>
  <si>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</si>
  <si>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</si>
  <si>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</si>
  <si>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</si>
  <si>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</si>
  <si>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</si>
  <si>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</si>
  <si>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</si>
  <si>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</si>
  <si>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</si>
  <si>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</si>
  <si>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</si>
  <si>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</si>
  <si>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</si>
  <si>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</si>
  <si>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</si>
  <si>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</si>
  <si>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</si>
  <si>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</si>
  <si>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</si>
  <si>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</si>
  <si>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</si>
  <si>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</si>
  <si>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</si>
  <si>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</si>
  <si>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</si>
  <si>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</si>
  <si>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</si>
  <si>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</si>
  <si>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</si>
  <si>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</si>
  <si>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</si>
  <si>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</si>
  <si>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</si>
  <si>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</si>
  <si>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</si>
  <si>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</si>
  <si>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</si>
  <si>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</si>
  <si>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</si>
  <si>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</si>
  <si>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</si>
  <si>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</si>
  <si>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</si>
  <si>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</si>
  <si>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</si>
  <si>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</si>
  <si>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</si>
  <si>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</si>
  <si>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</si>
  <si>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</si>
  <si>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</si>
  <si>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</si>
  <si>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</si>
  <si>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</si>
  <si>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</si>
  <si>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</si>
  <si>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</si>
  <si>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</si>
  <si>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</si>
  <si>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</si>
  <si>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</si>
  <si>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</si>
  <si>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</si>
  <si>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</si>
  <si>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</si>
  <si>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</si>
  <si>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</si>
  <si>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</si>
  <si>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</si>
  <si>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</si>
  <si>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</si>
  <si>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</si>
  <si>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</si>
  <si>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</si>
  <si>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</si>
  <si>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</si>
  <si>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</si>
  <si>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</si>
  <si>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</si>
  <si>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</si>
  <si>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</si>
  <si>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</si>
  <si>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</si>
  <si>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</si>
  <si>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</si>
  <si>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</si>
  <si>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</si>
  <si>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</si>
  <si>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</si>
  <si>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</si>
  <si>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</si>
  <si>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</si>
  <si>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</si>
  <si>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</si>
  <si>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</si>
  <si>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</si>
  <si>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</si>
  <si>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</si>
  <si>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</si>
  <si>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</si>
  <si>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</si>
  <si>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</si>
  <si>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</si>
  <si>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</si>
  <si>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</si>
  <si>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</si>
  <si>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</si>
  <si>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</si>
  <si>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</si>
  <si>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</si>
  <si>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</si>
  <si>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</si>
  <si>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</si>
  <si>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</si>
  <si>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</si>
  <si>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</si>
  <si>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</si>
  <si>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</si>
  <si>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</si>
  <si>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</si>
  <si>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</si>
  <si>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</si>
  <si>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</si>
  <si>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</si>
  <si>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</si>
  <si>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</si>
  <si>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</si>
  <si>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</si>
  <si>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</si>
  <si>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</si>
  <si>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</si>
  <si>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</si>
  <si>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</si>
  <si>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</si>
  <si>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</si>
  <si>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</si>
  <si>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</si>
  <si>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</si>
  <si>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</si>
  <si>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</si>
  <si>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</si>
  <si>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</si>
  <si>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</si>
  <si>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</si>
  <si>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</si>
  <si>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</si>
  <si>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</si>
  <si>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</si>
  <si>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</si>
  <si>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</si>
  <si>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</si>
  <si>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</si>
  <si>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</si>
  <si>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</si>
  <si>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</si>
  <si>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</si>
  <si>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</si>
  <si>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</si>
  <si>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</si>
  <si>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</si>
  <si>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</si>
  <si>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</si>
  <si>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</si>
  <si>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</si>
  <si>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</si>
  <si>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</si>
  <si>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</si>
  <si>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</si>
  <si>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</si>
  <si>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</si>
  <si>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</si>
  <si>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</si>
  <si>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</si>
  <si>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</si>
  <si>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</si>
  <si>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</si>
  <si>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</si>
  <si>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</si>
  <si>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</si>
  <si>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</si>
  <si>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</si>
  <si>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</si>
  <si>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</si>
  <si>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</si>
  <si>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</si>
  <si>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</si>
  <si>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</si>
  <si>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</si>
  <si>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</si>
  <si>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</si>
  <si>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</si>
  <si>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</si>
  <si>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</si>
  <si>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</si>
  <si>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</si>
  <si>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</si>
  <si>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</si>
  <si>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</si>
  <si>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</si>
  <si>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</si>
  <si>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</si>
  <si>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</si>
  <si>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</si>
  <si>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</si>
  <si>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</si>
  <si>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</si>
  <si>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</si>
  <si>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</si>
  <si>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</si>
  <si>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</si>
  <si>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</si>
  <si>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</si>
  <si>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</si>
  <si>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</si>
  <si>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</si>
  <si>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</si>
  <si>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</si>
  <si>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</si>
  <si>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</si>
  <si>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</si>
  <si>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</si>
  <si>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</si>
  <si>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</si>
  <si>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</si>
  <si>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</si>
  <si>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</si>
  <si>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</si>
  <si>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</si>
  <si>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</si>
  <si>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</si>
  <si>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</si>
  <si>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</si>
  <si>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</si>
  <si>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</si>
  <si>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</si>
  <si>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</si>
  <si>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</si>
  <si>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</si>
  <si>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</si>
  <si>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</si>
  <si>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</si>
  <si>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</si>
  <si>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</si>
  <si>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</si>
  <si>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</si>
  <si>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</si>
  <si>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</si>
  <si>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</si>
  <si>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</si>
  <si>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</si>
  <si>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</si>
  <si>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</si>
  <si>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</si>
  <si>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</si>
  <si>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</si>
  <si>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</si>
  <si>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</si>
  <si>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</si>
  <si>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</si>
  <si>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</si>
  <si>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</si>
  <si>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</si>
  <si>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</si>
  <si>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</si>
  <si>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</si>
  <si>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</si>
  <si>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</si>
  <si>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</si>
  <si>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</si>
  <si>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</si>
  <si>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</si>
  <si>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</si>
  <si>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</si>
  <si>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</si>
  <si>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</si>
  <si>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</si>
  <si>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</si>
  <si>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</si>
  <si>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</si>
  <si>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</si>
  <si>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</si>
  <si>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</si>
  <si>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</si>
  <si>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</si>
  <si>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</si>
  <si>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</si>
  <si>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</si>
  <si>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</si>
  <si>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</si>
  <si>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</si>
  <si>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</si>
  <si>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</si>
  <si>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</si>
  <si>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</si>
  <si>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</si>
  <si>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</si>
  <si>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</si>
  <si>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</si>
  <si>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</si>
  <si>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</si>
  <si>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</si>
  <si>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</si>
  <si>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</si>
  <si>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</si>
  <si>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</si>
  <si>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</si>
  <si>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</si>
  <si>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</si>
  <si>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</si>
  <si>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</si>
  <si>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</si>
  <si>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</si>
  <si>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</si>
  <si>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</si>
  <si>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</si>
  <si>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</si>
  <si>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</si>
  <si>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</si>
  <si>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</si>
  <si>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</si>
  <si>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</si>
  <si>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</si>
  <si>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</si>
  <si>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</si>
  <si>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</si>
  <si>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</si>
  <si>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</si>
  <si>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</si>
  <si>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</si>
  <si>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</si>
  <si>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</si>
  <si>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</si>
  <si>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</si>
  <si>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</si>
  <si>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</si>
  <si>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</si>
  <si>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</si>
  <si>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</si>
  <si>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</si>
  <si>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</si>
  <si>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</si>
  <si>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</si>
  <si>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</si>
  <si>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</si>
  <si>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</si>
  <si>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</si>
  <si>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</si>
  <si>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</si>
  <si>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</si>
  <si>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</si>
  <si>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</si>
  <si>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</si>
  <si>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</si>
  <si>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</si>
  <si>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</si>
  <si>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</si>
  <si>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</si>
  <si>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</si>
  <si>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</si>
  <si>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</si>
  <si>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</si>
  <si>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</si>
  <si>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</si>
  <si>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</si>
  <si>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</si>
  <si>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</si>
  <si>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</si>
  <si>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</si>
  <si>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</si>
  <si>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</si>
  <si>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</si>
  <si>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</si>
  <si>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神奈川県横浜市港南区港南台9-27-6 
天正ビル230</t>
  </si>
  <si>
    <t>世紀東急工業株式会社　港南営業所</t>
  </si>
  <si>
    <t>神奈川県横浜市港南区港南台9-27-6　天正ビル203</t>
  </si>
  <si>
    <t>045-830-5731</t>
  </si>
  <si>
    <t>横浜市長</t>
  </si>
  <si>
    <t>○</t>
  </si>
  <si>
    <t>045-830-5731</t>
    <phoneticPr fontId="3"/>
  </si>
  <si>
    <t>総合工事業</t>
    <rPh sb="0" eb="2">
      <t>ソウゴウ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</si>
</sst>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6" zoomScaleNormal="100" zoomScaleSheetLayoutView="100" workbookViewId="0">
      <selection activeCell="M50" sqref="M50:N5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468</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45804</v>
      </c>
      <c r="M34" s="509"/>
      <c r="N34" s="509"/>
      <c r="O34" s="510"/>
      <c r="Q34" s="20"/>
      <c r="R34" s="20"/>
      <c r="S34" s="20"/>
    </row>
    <row r="35" spans="1:19" ht="11.25" customHeight="1">
      <c r="C35" s="78"/>
      <c r="O35" s="80"/>
      <c r="Q35" s="20"/>
      <c r="R35" s="20"/>
      <c r="S35" s="20"/>
    </row>
    <row r="36" spans="1:19" ht="13.5">
      <c r="C36" s="540" t="s">
        <v>467</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464</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2746</v>
      </c>
      <c r="N48" s="515"/>
      <c r="O48" s="516"/>
    </row>
    <row r="49" spans="3:21" ht="18" customHeight="1">
      <c r="C49" s="493" t="s">
        <v>11</v>
      </c>
      <c r="D49" s="494"/>
      <c r="E49" s="495"/>
      <c r="F49" s="548" t="s">
        <v>465</v>
      </c>
      <c r="G49" s="549"/>
      <c r="H49" s="549"/>
      <c r="I49" s="549"/>
      <c r="J49" s="549"/>
      <c r="K49" s="549"/>
      <c r="L49" s="126" t="s">
        <v>172</v>
      </c>
      <c r="M49" s="386"/>
      <c r="N49" s="517" t="s">
        <v>469</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219</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17</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813</v>
      </c>
      <c r="I63" s="240" t="s">
        <v>4</v>
      </c>
      <c r="J63" s="473" t="s">
        <v>324</v>
      </c>
      <c r="K63" s="474"/>
      <c r="L63" s="475"/>
      <c r="M63" s="468">
        <f>+別紙!AA14</f>
        <v>813</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4" sqref="B24:C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390.9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800</v>
      </c>
      <c r="E24" s="629"/>
      <c r="F24" s="629"/>
      <c r="G24" s="194" t="s">
        <v>198</v>
      </c>
      <c r="H24" s="607">
        <f>+F12</f>
        <v>390.9</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390.9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390.9</v>
      </c>
      <c r="Q27" s="612"/>
      <c r="R27" s="612"/>
      <c r="S27" s="612"/>
      <c r="T27" s="44" t="s">
        <v>38</v>
      </c>
      <c r="U27" s="64"/>
      <c r="V27" s="64"/>
      <c r="Y27" s="62" t="s">
        <v>39</v>
      </c>
      <c r="Z27" s="65"/>
      <c r="AH27" s="53"/>
      <c r="AI27" s="53"/>
      <c r="AJ27" s="53"/>
      <c r="AK27" s="53"/>
      <c r="AL27" s="575">
        <f>+AH18+P27</f>
        <v>390.9</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390.9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800</v>
      </c>
      <c r="E29" s="629"/>
      <c r="F29" s="629"/>
      <c r="G29" s="194" t="s">
        <v>198</v>
      </c>
      <c r="H29" s="607">
        <f>+AL27</f>
        <v>390.9</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390.9</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390.9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2"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世紀東急工業株式会社　港南営業所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7" sqref="B7:C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F8" sqref="F8"/>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世紀東急工業株式会社　港南営業所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10</v>
      </c>
      <c r="I9" s="319">
        <f>IF(OR(ｳ.廃油!D24&gt;0,ｳ.廃油!D24&lt;0),ｳ.廃油!D24,IF(I$19&gt;0,"0",0))</f>
        <v>0</v>
      </c>
      <c r="J9" s="319">
        <f>IF(OR(ｴ.廃酸!$D24&gt;0,ｴ.廃酸!$D24&lt;0),ｴ.廃酸!D24,IF(J$19&gt;0,"0",0))</f>
        <v>0</v>
      </c>
      <c r="K9" s="319">
        <f>IF(OR(ｵ.廃ｱﾙｶﾘ!$D24&gt;0,ｵ.廃ｱﾙｶﾘ!$D24&lt;0),ｵ.廃ｱﾙｶﾘ!D24,IF(K$19&gt;0,"0",0))</f>
        <v>0</v>
      </c>
      <c r="L9" s="319" t="str">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800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v>
      </c>
      <c r="AA9" s="321">
        <f>IF(SUM(G9:Z9)&gt;0,SUM(G9:Z9),IF(AA$19&gt;0,"0",0))</f>
        <v>813</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800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v>
      </c>
      <c r="AA14" s="327">
        <f t="shared" si="0"/>
        <v>813</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8.4</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390.9</v>
      </c>
      <c r="W19" s="331">
        <f t="shared" si="1"/>
        <v>0</v>
      </c>
      <c r="X19" s="331">
        <f t="shared" si="1"/>
        <v>0</v>
      </c>
      <c r="Y19" s="331">
        <f t="shared" si="1"/>
        <v>0</v>
      </c>
      <c r="Z19" s="332">
        <f t="shared" si="1"/>
        <v>0</v>
      </c>
      <c r="AA19" s="333">
        <f t="shared" ref="AA19:AA25" si="2">SUM(G19:Z19)</f>
        <v>399.29999999999995</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8.4</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390.9</v>
      </c>
      <c r="W41" s="367">
        <f t="shared" si="8"/>
        <v>0</v>
      </c>
      <c r="X41" s="367">
        <f t="shared" si="8"/>
        <v>0</v>
      </c>
      <c r="Y41" s="367">
        <f t="shared" si="8"/>
        <v>0</v>
      </c>
      <c r="Z41" s="368">
        <f t="shared" si="8"/>
        <v>0</v>
      </c>
      <c r="AA41" s="369">
        <f t="shared" si="4"/>
        <v>399.29999999999995</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8.4</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390.9</v>
      </c>
      <c r="W42" s="358">
        <f t="shared" si="9"/>
        <v>0</v>
      </c>
      <c r="X42" s="358">
        <f t="shared" si="9"/>
        <v>0</v>
      </c>
      <c r="Y42" s="358">
        <f t="shared" si="9"/>
        <v>0</v>
      </c>
      <c r="Z42" s="359">
        <f t="shared" si="9"/>
        <v>0</v>
      </c>
      <c r="AA42" s="360">
        <f t="shared" si="4"/>
        <v>399.29999999999995</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8.4</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390.9</v>
      </c>
      <c r="W43" s="361">
        <f>+ﾁ.動物のふん尿!$AA$28</f>
        <v>0</v>
      </c>
      <c r="X43" s="361">
        <f>+ﾂ.動物の死体!$AA$28</f>
        <v>0</v>
      </c>
      <c r="Y43" s="361">
        <f>+ﾃ.ばいじん!$AA$28</f>
        <v>0</v>
      </c>
      <c r="Z43" s="362">
        <f>+ﾄ.混合廃棄物その他!$AA$28</f>
        <v>0</v>
      </c>
      <c r="AA43" s="363">
        <f t="shared" si="4"/>
        <v>399.29999999999995</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8.4</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390.9</v>
      </c>
      <c r="W47" s="370">
        <f>+ﾁ.動物のふん尿!$AL$27</f>
        <v>0</v>
      </c>
      <c r="X47" s="370">
        <f>+ﾂ.動物の死体!$AL$27</f>
        <v>0</v>
      </c>
      <c r="Y47" s="370">
        <f>+ﾃ.ばいじん!$AL$27</f>
        <v>0</v>
      </c>
      <c r="Z47" s="371">
        <f>+ﾄ.混合廃棄物その他!$AL$27</f>
        <v>0</v>
      </c>
      <c r="AA47" s="372">
        <f t="shared" si="4"/>
        <v>399.29999999999995</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8.4</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390.9</v>
      </c>
      <c r="W49" s="422">
        <f>+ﾁ.動物のふん尿!$AS$24</f>
        <v>0</v>
      </c>
      <c r="X49" s="422">
        <f>+ﾂ.動物の死体!$AS$24</f>
        <v>0</v>
      </c>
      <c r="Y49" s="422">
        <f>+ﾃ.ばいじん!$AS$24</f>
        <v>0</v>
      </c>
      <c r="Z49" s="423">
        <f>+ﾄ.混合廃棄物その他!$AS$24</f>
        <v>0</v>
      </c>
      <c r="AA49" s="424">
        <f t="shared" si="4"/>
        <v>399.29999999999995</v>
      </c>
    </row>
    <row r="50" spans="2:27" ht="20.45" customHeight="1">
      <c r="B50" s="167"/>
      <c r="C50" s="173"/>
      <c r="D50" s="410"/>
      <c r="E50" s="702" t="s">
        <v>449</v>
      </c>
      <c r="F50" s="703"/>
      <c r="G50" s="411"/>
      <c r="H50" s="411"/>
      <c r="I50" s="411"/>
      <c r="J50" s="411"/>
      <c r="K50" s="411"/>
      <c r="L50" s="376">
        <f>ｶ.廃ﾌﾟﾗ類!AU18</f>
        <v>4.2</v>
      </c>
      <c r="M50" s="411"/>
      <c r="N50" s="411"/>
      <c r="O50" s="411"/>
      <c r="P50" s="411"/>
      <c r="Q50" s="411"/>
      <c r="R50" s="411"/>
      <c r="S50" s="411"/>
      <c r="T50" s="411"/>
      <c r="U50" s="411"/>
      <c r="V50" s="411"/>
      <c r="W50" s="411"/>
      <c r="X50" s="411"/>
      <c r="Y50" s="411"/>
      <c r="Z50" s="433"/>
      <c r="AA50" s="377">
        <f t="shared" si="4"/>
        <v>4.2</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4.2</v>
      </c>
      <c r="M52" s="415"/>
      <c r="N52" s="415"/>
      <c r="O52" s="415"/>
      <c r="P52" s="415"/>
      <c r="Q52" s="415"/>
      <c r="R52" s="415"/>
      <c r="S52" s="415"/>
      <c r="T52" s="415"/>
      <c r="U52" s="415"/>
      <c r="V52" s="415"/>
      <c r="W52" s="415"/>
      <c r="X52" s="415"/>
      <c r="Y52" s="415"/>
      <c r="Z52" s="433"/>
      <c r="AA52" s="377">
        <f t="shared" si="4"/>
        <v>4.2</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10</v>
      </c>
      <c r="I63" s="406">
        <f t="shared" si="10"/>
        <v>0</v>
      </c>
      <c r="J63" s="406">
        <f t="shared" si="10"/>
        <v>0</v>
      </c>
      <c r="K63" s="406">
        <f t="shared" si="10"/>
        <v>0</v>
      </c>
      <c r="L63" s="406">
        <f t="shared" si="10"/>
        <v>8.4</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1190.9000000000001</v>
      </c>
      <c r="W63" s="406">
        <f t="shared" si="10"/>
        <v>0</v>
      </c>
      <c r="X63" s="406">
        <f t="shared" si="10"/>
        <v>0</v>
      </c>
      <c r="Y63" s="406">
        <f t="shared" si="10"/>
        <v>0</v>
      </c>
      <c r="Z63" s="406">
        <f t="shared" si="10"/>
        <v>3</v>
      </c>
      <c r="AA63" s="407">
        <f>+AA9+AA19+AA20</f>
        <v>1212.3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45804</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神奈川県横浜市港南区港南台9-27-6 
天正ビル230</v>
      </c>
      <c r="K16" s="746"/>
      <c r="L16" s="747"/>
      <c r="M16" s="747"/>
      <c r="N16" s="747"/>
      <c r="O16" s="748"/>
    </row>
    <row r="17" spans="1:15" ht="26.25" customHeight="1">
      <c r="C17" s="78"/>
      <c r="H17" s="23" t="s">
        <v>7</v>
      </c>
      <c r="I17" s="23"/>
      <c r="J17" s="746" t="str">
        <f>+表紙!J40</f>
        <v>世紀東急工業株式会社　港南営業所</v>
      </c>
      <c r="K17" s="746"/>
      <c r="L17" s="747"/>
      <c r="M17" s="747"/>
      <c r="N17" s="747"/>
      <c r="O17" s="748"/>
    </row>
    <row r="18" spans="1:15">
      <c r="C18" s="78"/>
      <c r="J18" s="21" t="s">
        <v>8</v>
      </c>
      <c r="O18" s="79"/>
    </row>
    <row r="19" spans="1:15">
      <c r="C19" s="78"/>
      <c r="J19" s="24" t="s">
        <v>9</v>
      </c>
      <c r="K19" s="24"/>
      <c r="L19" s="759" t="str">
        <f>IF(+表紙!L42="","",+表紙!L42)</f>
        <v>045-830-5731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世紀東急工業株式会社　港南営業所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2746</v>
      </c>
      <c r="N25" s="783"/>
      <c r="O25" s="784"/>
    </row>
    <row r="26" spans="1:15" ht="18" customHeight="1">
      <c r="C26" s="493" t="s">
        <v>11</v>
      </c>
      <c r="D26" s="494"/>
      <c r="E26" s="495"/>
      <c r="F26" s="769" t="str">
        <f>+表紙!F49</f>
        <v>神奈川県横浜市港南区港南台9-27-6　天正ビル203</v>
      </c>
      <c r="G26" s="770"/>
      <c r="H26" s="770"/>
      <c r="I26" s="770"/>
      <c r="J26" s="770"/>
      <c r="K26" s="770"/>
      <c r="L26" s="126" t="s">
        <v>172</v>
      </c>
      <c r="M26" s="222"/>
      <c r="N26" s="773" t="str">
        <f>IF(+表紙!N49="","",+表紙!N49)</f>
        <v>045-830-5731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219</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17</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813</v>
      </c>
      <c r="I40" s="240" t="s">
        <v>4</v>
      </c>
      <c r="J40" s="473" t="s">
        <v>324</v>
      </c>
      <c r="K40" s="474"/>
      <c r="L40" s="475"/>
      <c r="M40" s="786">
        <f>+表紙!M63</f>
        <v>813</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7" sqref="B7:C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Normal="100" workbookViewId="0">
      <selection activeCell="D7" sqref="D7:I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8.4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4.2</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4.2</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8.4</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8.4</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8.4</v>
      </c>
      <c r="Q27" s="612"/>
      <c r="R27" s="612"/>
      <c r="S27" s="612"/>
      <c r="T27" s="44" t="s">
        <v>38</v>
      </c>
      <c r="U27" s="64"/>
      <c r="V27" s="64"/>
      <c r="Y27" s="62" t="s">
        <v>39</v>
      </c>
      <c r="Z27" s="65"/>
      <c r="AH27" s="53"/>
      <c r="AI27" s="53"/>
      <c r="AJ27" s="53"/>
      <c r="AK27" s="53"/>
      <c r="AL27" s="575">
        <f>+AH18+P27</f>
        <v>8.4</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8.4</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8.4</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8.4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50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世紀東急工業株式会社　港南営業所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2025-06-27T07:06:24Z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