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CAE97E6E-6DA7-469B-9E8D-681F2B25C5B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29" i="94"/>
  <c r="AA36" i="94"/>
  <c r="H31" i="94"/>
  <c r="H26" i="94" s="1"/>
  <c r="H27" i="94" s="1"/>
  <c r="AA28"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<sst xmlns="http://schemas.openxmlformats.org/spreadsheetml/2006/main" count="3174" uniqueCount="462">
  <si>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</si>
  <si>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</si>
  <si>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</si>
  <si>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</si>
  <si>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</si>
  <si>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</si>
  <si>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</si>
  <si>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</si>
  <si>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</si>
  <si>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</si>
  <si>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</si>
  <si>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</si>
  <si>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</si>
  <si>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</si>
  <si>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</si>
  <si>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</si>
  <si>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</si>
  <si>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</si>
  <si>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</si>
  <si>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</si>
  <si>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</si>
  <si>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</si>
  <si>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</si>
  <si>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</si>
  <si>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</si>
  <si>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</si>
  <si>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</si>
  <si>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</si>
  <si>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</si>
  <si>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</si>
  <si>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</si>
  <si>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</si>
  <si>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</si>
  <si>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</si>
  <si>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</si>
  <si>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</si>
  <si>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</si>
  <si>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</si>
  <si>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</si>
  <si>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</si>
  <si>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</si>
  <si>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</si>
  <si>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</si>
  <si>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</si>
  <si>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</si>
  <si>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</si>
  <si>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</si>
  <si>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</si>
  <si>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</si>
  <si>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</si>
  <si>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</si>
  <si>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</si>
  <si>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</si>
  <si>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</si>
  <si>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</si>
  <si>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</si>
  <si>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</si>
  <si>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</si>
  <si>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</si>
  <si>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</si>
  <si>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</si>
  <si>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</si>
  <si>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</si>
  <si>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</si>
  <si>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</si>
  <si>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</si>
  <si>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</si>
  <si>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</si>
  <si>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</si>
  <si>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</si>
  <si>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</si>
  <si>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</si>
  <si>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</si>
  <si>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</si>
  <si>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</si>
  <si>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</si>
  <si>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</si>
  <si>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</si>
  <si>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</si>
  <si>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</si>
  <si>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</si>
  <si>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</si>
  <si>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</si>
  <si>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</si>
  <si>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</si>
  <si>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</si>
  <si>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</si>
  <si>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</si>
  <si>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</si>
  <si>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</si>
  <si>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</si>
  <si>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</si>
  <si>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</si>
  <si>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</si>
  <si>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</si>
  <si>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</si>
  <si>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</si>
  <si>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</si>
  <si>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</si>
  <si>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</si>
  <si>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</si>
  <si>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</si>
  <si>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</si>
  <si>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</si>
  <si>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</si>
  <si>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</si>
  <si>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</si>
  <si>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</si>
  <si>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</si>
  <si>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</si>
  <si>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</si>
  <si>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</si>
  <si>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</si>
  <si>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</si>
  <si>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</si>
  <si>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</si>
  <si>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</si>
  <si>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</si>
  <si>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</si>
  <si>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</si>
  <si>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</si>
  <si>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</si>
  <si>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</si>
  <si>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</si>
  <si>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</si>
  <si>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</si>
  <si>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</si>
  <si>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</si>
  <si>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</si>
  <si>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</si>
  <si>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</si>
  <si>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</si>
  <si>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</si>
  <si>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</si>
  <si>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</si>
  <si>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</si>
  <si>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</si>
  <si>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</si>
  <si>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</si>
  <si>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</si>
  <si>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</si>
  <si>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</si>
  <si>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</si>
  <si>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</si>
  <si>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</si>
  <si>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</si>
  <si>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</si>
  <si>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</si>
  <si>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</si>
  <si>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</si>
  <si>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</si>
  <si>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</si>
  <si>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</si>
  <si>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</si>
  <si>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</si>
  <si>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</si>
  <si>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</si>
  <si>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</si>
  <si>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</si>
  <si>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</si>
  <si>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</si>
  <si>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</si>
  <si>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</si>
  <si>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</si>
  <si>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</si>
  <si>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</si>
  <si>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</si>
  <si>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</si>
  <si>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</si>
  <si>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</si>
  <si>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</si>
  <si>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</si>
  <si>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</si>
  <si>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</si>
  <si>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</si>
  <si>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</si>
  <si>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</si>
  <si>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</si>
  <si>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</si>
  <si>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</si>
  <si>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</si>
  <si>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</si>
  <si>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</si>
  <si>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</si>
  <si>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</si>
  <si>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</si>
  <si>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</si>
  <si>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</si>
  <si>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</si>
  <si>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</si>
  <si>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</si>
  <si>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</si>
  <si>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</si>
  <si>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</si>
  <si>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</si>
  <si>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</si>
  <si>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</si>
  <si>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</si>
  <si>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</si>
  <si>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</si>
  <si>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</si>
  <si>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</si>
  <si>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</si>
  <si>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</si>
  <si>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</si>
  <si>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</si>
  <si>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</si>
  <si>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</si>
  <si>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</si>
  <si>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</si>
  <si>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</si>
  <si>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</si>
  <si>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</si>
  <si>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</si>
  <si>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</si>
  <si>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</si>
  <si>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</si>
  <si>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</si>
  <si>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</si>
  <si>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</si>
  <si>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</si>
  <si>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</si>
  <si>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</si>
  <si>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</si>
  <si>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</si>
  <si>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</si>
  <si>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</si>
  <si>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</si>
  <si>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</si>
  <si>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</si>
  <si>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</si>
  <si>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</si>
  <si>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</si>
  <si>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</si>
  <si>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</si>
  <si>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</si>
  <si>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</si>
  <si>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</si>
  <si>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</si>
  <si>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</si>
  <si>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</si>
  <si>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</si>
  <si>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</si>
  <si>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</si>
  <si>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</si>
  <si>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</si>
  <si>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</si>
  <si>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</si>
  <si>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</si>
  <si>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</si>
  <si>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</si>
  <si>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</si>
  <si>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</si>
  <si>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</si>
  <si>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</si>
  <si>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</si>
  <si>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</si>
  <si>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</si>
  <si>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</si>
  <si>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</si>
  <si>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</si>
  <si>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</si>
  <si>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</si>
  <si>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</si>
  <si>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</si>
  <si>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</si>
  <si>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</si>
  <si>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</si>
  <si>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</si>
  <si>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</si>
  <si>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</si>
  <si>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</si>
  <si>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</si>
  <si>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</si>
  <si>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</si>
  <si>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</si>
  <si>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</si>
  <si>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</si>
  <si>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</si>
  <si>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</si>
  <si>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</si>
  <si>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</si>
  <si>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</si>
  <si>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</si>
  <si>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</si>
  <si>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</si>
  <si>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</si>
  <si>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</si>
  <si>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</si>
  <si>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</si>
  <si>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</si>
  <si>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</si>
  <si>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</si>
  <si>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</si>
  <si>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</si>
  <si>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</si>
  <si>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</si>
  <si>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</si>
  <si>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</si>
  <si>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</si>
  <si>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</si>
  <si>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</si>
  <si>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</si>
  <si>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</si>
  <si>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</si>
  <si>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</si>
  <si>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</si>
  <si>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</si>
  <si>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</si>
  <si>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</si>
  <si>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</si>
  <si>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</si>
  <si>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</si>
  <si>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</si>
  <si>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</si>
  <si>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</si>
  <si>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</si>
  <si>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</si>
  <si>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</si>
  <si>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</si>
  <si>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</si>
  <si>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</si>
  <si>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</si>
  <si>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</si>
  <si>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</si>
  <si>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</si>
  <si>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</si>
  <si>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</si>
  <si>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</si>
  <si>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</si>
  <si>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</si>
  <si>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</si>
  <si>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</si>
  <si>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</si>
  <si>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</si>
  <si>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</si>
  <si>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</si>
  <si>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</si>
  <si>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</si>
  <si>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</si>
  <si>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</si>
  <si>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</si>
  <si>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</si>
  <si>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</si>
  <si>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</si>
  <si>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</si>
  <si>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</si>
  <si>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</si>
  <si>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</si>
  <si>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</si>
  <si>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</si>
  <si>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</si>
  <si>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</si>
  <si>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</si>
  <si>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</si>
  <si>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</si>
  <si>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</si>
  <si>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</si>
  <si>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</si>
  <si>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</si>
  <si>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</si>
  <si>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</si>
  <si>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</si>
  <si>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</si>
  <si>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</si>
  <si>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</si>
  <si>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</si>
  <si>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</si>
  <si>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</si>
  <si>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</si>
  <si>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</si>
  <si>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</si>
  <si>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</si>
  <si>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</si>
  <si>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</si>
  <si>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</si>
  <si>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</si>
  <si>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</si>
  <si>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</si>
  <si>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</si>
  <si>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</si>
  <si>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</si>
  <si>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</si>
  <si>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</si>
  <si>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</si>
  <si>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</si>
  <si>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</si>
  <si>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</si>
  <si>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</si>
  <si>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</si>
  <si>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</si>
  <si>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</si>
  <si>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</si>
  <si>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</si>
  <si>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</si>
  <si>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</si>
  <si>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</si>
  <si>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</si>
  <si>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</si>
  <si>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</si>
  <si>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</si>
  <si>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</si>
  <si>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</si>
  <si>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</si>
  <si>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</si>
  <si>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</si>
  <si>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</si>
  <si>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</si>
  <si>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</si>
  <si>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</si>
  <si>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</si>
  <si>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</si>
  <si>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</si>
  <si>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</si>
  <si>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</si>
  <si>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</si>
  <si>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</si>
  <si>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</si>
  <si>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</si>
  <si>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</si>
  <si>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</si>
  <si>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</si>
  <si>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</si>
  <si>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</si>
  <si>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</si>
  <si>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</si>
  <si>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</si>
  <si>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</si>
  <si>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</si>
  <si>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</si>
  <si>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</si>
  <si>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</si>
  <si>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</si>
  <si>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</si>
  <si>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</si>
  <si>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</si>
  <si>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</si>
  <si>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</si>
  <si>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</si>
  <si>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</si>
  <si>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</si>
  <si>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</si>
  <si>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</si>
  <si>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</si>
  <si>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</si>
  <si>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</si>
  <si>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新潟市中央区一番堀通町3番地10</t>
  </si>
  <si>
    <t>株式会社　福田組
代表取締役社長　荒明　正紀</t>
  </si>
  <si>
    <t>株式会社　福田組　東京本店</t>
  </si>
  <si>
    <t>東京都千代田区九段北３－２－４　メジカルフレンドビル</t>
  </si>
  <si>
    <t>025-266-9113</t>
  </si>
  <si>
    <t>横浜市長</t>
  </si>
  <si>
    <t>総合工事業</t>
  </si>
  <si>
    <t>03-5216-4885</t>
    <phoneticPr fontId="3"/>
  </si>
  <si>
    <t>当初の設計数量より過剰に産業廃棄物を発生させないよう指導しています。契約数量に対しある程度の増減は許容しますが、大幅に増えている品目については重点管理を行いました。</t>
    <phoneticPr fontId="3"/>
  </si>
  <si>
    <t>分別の徹底を図るとともに、梱包材などは軽微（リデュース）または引き取らせる（リユース）などし、発生自体の抑制を行います。</t>
    <phoneticPr fontId="3"/>
  </si>
  <si>
    <t>土木工事では混合廃棄物の削減に取り組み、「安定型のみ」「管理型含む」の分別を徹底し最終処分量の削減を目指しています。建築工事では施工面積の原単位当りの廃棄物発生抑制に取り組み、集合住宅や店舗などといった工作物ごとに発生量の目標をもうけ監視しています。</t>
    <phoneticPr fontId="3"/>
  </si>
  <si>
    <t>施工計画の段階でおおよそどの品目がどれくらい発生しそうかを想定し、それに見合った分別ボックスを設置するように指導します。</t>
    <phoneticPr fontId="3"/>
  </si>
  <si>
    <t>データベースを用いたシステムにより、マニフェスト及び排出量の管理を行っています。これによりマニフェストの回収漏れ（中間処理・最終処分の遅滞）、異常発生（短期間に大量処分）がないか監視できるスキームを構築しています。</t>
    <phoneticPr fontId="3"/>
  </si>
  <si>
    <t>優良認定処理業者を積極的に徴用することが望ましいと考えます。現状では優良認定処理業者がまだ少なく、発生場所である現場から遠いなど立地的な問題もありますが、発生場所からほぼ同距離であれば、不法処理・処分などのリスクが少ない優良認定処理業者を積極的に選定するよう指導していきたいと考えます。</t>
    <phoneticPr fontId="3"/>
  </si>
  <si>
    <t>別添１ 管理体制図のとおり</t>
    <phoneticPr fontId="3"/>
  </si>
  <si>
    <t>〇汚泥⇒脱水⇒破砕⇒再資源化（建設材料、セメント材料）
〇廃プラスチック類⇒破砕・圧縮⇒再資源化（燃料等）
〇紙くず⇒破砕⇒再資源化（パルプ・紙原材料）
〇木くず⇒破砕⇒再資源化（燃料等）
〇金属くず⇒破砕・切断⇒再資源化（鉄鋼原料）
〇ガラス・コンクリート・陶磁器くず⇒破砕⇒再資源化（建設材料）
〇がれき類⇒破砕⇒再資源化（建設材料）
〇混合廃棄物その他⇒破砕・分別⇒再資源化</t>
    <rPh sb="1" eb="3">
      <t>オデイ</t>
    </rPh>
    <rPh sb="4" eb="6">
      <t>ダッスイ</t>
    </rPh>
    <rPh sb="7" eb="9">
      <t>ハサイ</t>
    </rPh>
    <rPh sb="10" eb="14">
      <t>サイシゲンカ</t>
    </rPh>
    <rPh sb="15" eb="19">
      <t>ケンセツザイリョウ</t>
    </rPh>
    <rPh sb="24" eb="26">
      <t>ザイリョウ</t>
    </rPh>
    <rPh sb="29" eb="30">
      <t>ハイ</t>
    </rPh>
    <rPh sb="36" eb="37">
      <t>ルイ</t>
    </rPh>
    <rPh sb="38" eb="40">
      <t>ハサイ</t>
    </rPh>
    <rPh sb="41" eb="43">
      <t>アッシュク</t>
    </rPh>
    <rPh sb="44" eb="48">
      <t>サイシゲンカ</t>
    </rPh>
    <rPh sb="49" eb="51">
      <t>ネンリョウ</t>
    </rPh>
    <rPh sb="51" eb="52">
      <t>トウ</t>
    </rPh>
    <rPh sb="55" eb="56">
      <t>カミ</t>
    </rPh>
    <rPh sb="59" eb="61">
      <t>ハサイ</t>
    </rPh>
    <rPh sb="62" eb="66">
      <t>サイシゲンカ</t>
    </rPh>
    <rPh sb="78" eb="79">
      <t>キ</t>
    </rPh>
    <rPh sb="90" eb="92">
      <t>ネンリョウ</t>
    </rPh>
    <rPh sb="92" eb="93">
      <t>トウ</t>
    </rPh>
    <rPh sb="96" eb="98">
      <t>キンゾク</t>
    </rPh>
    <rPh sb="101" eb="103">
      <t>ハサイ</t>
    </rPh>
    <rPh sb="104" eb="106">
      <t>セツダン</t>
    </rPh>
    <rPh sb="107" eb="111">
      <t>サイシゲンカ</t>
    </rPh>
    <rPh sb="112" eb="116">
      <t>テッコウゲンリョウ</t>
    </rPh>
    <rPh sb="130" eb="133">
      <t>トウジキ</t>
    </rPh>
    <rPh sb="136" eb="138">
      <t>ハサイ</t>
    </rPh>
    <rPh sb="139" eb="143">
      <t>サイシゲンカ</t>
    </rPh>
    <rPh sb="144" eb="148">
      <t>ケンセツザイリョウ</t>
    </rPh>
    <rPh sb="154" eb="155">
      <t>ルイ</t>
    </rPh>
    <rPh sb="171" eb="176">
      <t>コンゴウハイキブツ</t>
    </rPh>
    <rPh sb="178" eb="179">
      <t>タ</t>
    </rPh>
    <rPh sb="180" eb="182">
      <t>ハサイ</t>
    </rPh>
    <rPh sb="183" eb="185">
      <t>ブンベツ</t>
    </rPh>
    <rPh sb="186" eb="190">
      <t>サイシゲンカ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</si>
</sst>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6" zoomScaleNormal="115" zoomScaleSheetLayoutView="100" workbookViewId="0">
      <selection activeCell="X34" sqref="X3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2730</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453</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29301</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225</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461</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460</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3958.3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3562.5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3958.3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1535.6</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3958.3</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458</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3562.5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356.29999999999995</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3562.5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J31"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2.2999999999999998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2.2999999999999998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2.2999999999999998</v>
      </c>
      <c r="P27" s="700"/>
      <c r="Q27" s="700"/>
      <c r="R27" s="700"/>
      <c r="S27" s="49" t="s">
        <v>38</v>
      </c>
      <c r="T27" s="70"/>
      <c r="U27" s="70"/>
      <c r="X27" s="68" t="s">
        <v>39</v>
      </c>
      <c r="Y27" s="71"/>
      <c r="AG27" s="58"/>
      <c r="AH27" s="58"/>
      <c r="AI27" s="58"/>
      <c r="AJ27" s="58"/>
      <c r="AK27" s="742">
        <f>+AG18+O27</f>
        <v>2.2999999999999998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2.2999999999999998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2.5</v>
      </c>
      <c r="G30" s="712"/>
      <c r="H30" s="214" t="s">
        <v>198</v>
      </c>
      <c r="L30" s="709"/>
      <c r="O30" s="61"/>
      <c r="Q30" s="699">
        <f>+ROUND(Z28,1)+ROUND(Z29,1)+ROUND(Z30,1)</f>
        <v>2.2999999999999998</v>
      </c>
      <c r="R30" s="700"/>
      <c r="S30" s="700"/>
      <c r="T30" s="700"/>
      <c r="U30" s="49" t="s">
        <v>16</v>
      </c>
      <c r="X30" s="697" t="s">
        <v>186</v>
      </c>
      <c r="Y30" s="698"/>
      <c r="Z30" s="690">
        <v>0</v>
      </c>
      <c r="AA30" s="691"/>
      <c r="AB30" s="691"/>
      <c r="AC30" s="691"/>
      <c r="AD30" s="691"/>
      <c r="AE30" s="49" t="s">
        <v>13</v>
      </c>
      <c r="AK30" s="651">
        <v>0.2</v>
      </c>
      <c r="AL30" s="652"/>
      <c r="AM30" s="652"/>
      <c r="AN30" s="652"/>
      <c r="AO30" s="57" t="s">
        <v>13</v>
      </c>
      <c r="AR30" s="758"/>
      <c r="AS30" s="755"/>
      <c r="AT30" s="755"/>
      <c r="AU30" s="756"/>
    </row>
    <row r="31" spans="2:48" ht="27" customHeight="1" thickTop="1" thickBot="1" x14ac:dyDescent="0.2">
      <c r="B31" s="725" t="s">
        <v>375</v>
      </c>
      <c r="C31" s="676"/>
      <c r="D31" s="676"/>
      <c r="E31" s="677"/>
      <c r="F31" s="711">
        <v>2.5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J25"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v>
      </c>
      <c r="P27" s="700"/>
      <c r="Q27" s="700"/>
      <c r="R27" s="700"/>
      <c r="S27" s="49" t="s">
        <v>38</v>
      </c>
      <c r="T27" s="70"/>
      <c r="U27" s="70"/>
      <c r="X27" s="68" t="s">
        <v>39</v>
      </c>
      <c r="Y27" s="71"/>
      <c r="AG27" s="58"/>
      <c r="AH27" s="58"/>
      <c r="AI27" s="58"/>
      <c r="AJ27" s="58"/>
      <c r="AK27" s="742">
        <f>+AG18+O27</f>
        <v>19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21.1</v>
      </c>
      <c r="G30" s="712"/>
      <c r="H30" s="214" t="s">
        <v>198</v>
      </c>
      <c r="L30" s="709"/>
      <c r="O30" s="61"/>
      <c r="Q30" s="699">
        <f>+ROUND(Z28,1)+ROUND(Z29,1)+ROUND(Z30,1)</f>
        <v>19</v>
      </c>
      <c r="R30" s="700"/>
      <c r="S30" s="700"/>
      <c r="T30" s="700"/>
      <c r="U30" s="49" t="s">
        <v>16</v>
      </c>
      <c r="X30" s="697" t="s">
        <v>186</v>
      </c>
      <c r="Y30" s="698"/>
      <c r="Z30" s="690"/>
      <c r="AA30" s="691"/>
      <c r="AB30" s="691"/>
      <c r="AC30" s="691"/>
      <c r="AD30" s="691"/>
      <c r="AE30" s="49" t="s">
        <v>13</v>
      </c>
      <c r="AK30" s="651">
        <v>1.9</v>
      </c>
      <c r="AL30" s="652"/>
      <c r="AM30" s="652"/>
      <c r="AN30" s="652"/>
      <c r="AO30" s="57" t="s">
        <v>13</v>
      </c>
      <c r="AR30" s="758"/>
      <c r="AS30" s="755"/>
      <c r="AT30" s="755"/>
      <c r="AU30" s="756"/>
    </row>
    <row r="31" spans="2:48" ht="27" customHeight="1" thickTop="1" thickBot="1" x14ac:dyDescent="0.2">
      <c r="B31" s="725" t="s">
        <v>375</v>
      </c>
      <c r="C31" s="676"/>
      <c r="D31" s="676"/>
      <c r="E31" s="677"/>
      <c r="F31" s="711">
        <v>21.1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R22"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1472.6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1636.2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1472.6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1472.6</v>
      </c>
      <c r="P27" s="700"/>
      <c r="Q27" s="700"/>
      <c r="R27" s="700"/>
      <c r="S27" s="49" t="s">
        <v>38</v>
      </c>
      <c r="T27" s="70"/>
      <c r="U27" s="70"/>
      <c r="X27" s="68" t="s">
        <v>39</v>
      </c>
      <c r="Y27" s="71"/>
      <c r="AG27" s="58"/>
      <c r="AH27" s="58"/>
      <c r="AI27" s="58"/>
      <c r="AJ27" s="58"/>
      <c r="AK27" s="742">
        <f>+AG18+O27</f>
        <v>1472.6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1472.6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1636.2</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1268.3</v>
      </c>
      <c r="G30" s="712"/>
      <c r="H30" s="214" t="s">
        <v>198</v>
      </c>
      <c r="L30" s="709"/>
      <c r="O30" s="61"/>
      <c r="Q30" s="699">
        <f>+ROUND(Z28,1)+ROUND(Z29,1)+ROUND(Z30,1)</f>
        <v>1472.6</v>
      </c>
      <c r="R30" s="700"/>
      <c r="S30" s="700"/>
      <c r="T30" s="700"/>
      <c r="U30" s="49" t="s">
        <v>16</v>
      </c>
      <c r="X30" s="697" t="s">
        <v>186</v>
      </c>
      <c r="Y30" s="698"/>
      <c r="Z30" s="690"/>
      <c r="AA30" s="691"/>
      <c r="AB30" s="691"/>
      <c r="AC30" s="691"/>
      <c r="AD30" s="691"/>
      <c r="AE30" s="49" t="s">
        <v>13</v>
      </c>
      <c r="AK30" s="651">
        <v>147.30000000000001</v>
      </c>
      <c r="AL30" s="652"/>
      <c r="AM30" s="652"/>
      <c r="AN30" s="652"/>
      <c r="AO30" s="57" t="s">
        <v>13</v>
      </c>
      <c r="AR30" s="758"/>
      <c r="AS30" s="755"/>
      <c r="AT30" s="755"/>
      <c r="AU30" s="756"/>
    </row>
    <row r="31" spans="2:48" ht="27" customHeight="1" thickTop="1" thickBot="1" x14ac:dyDescent="0.2">
      <c r="B31" s="725" t="s">
        <v>375</v>
      </c>
      <c r="C31" s="676"/>
      <c r="D31" s="676"/>
      <c r="E31" s="677"/>
      <c r="F31" s="711">
        <v>1636.2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4"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福田組　東京本店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T34"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133.9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148.80000000000001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133.9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133.9</v>
      </c>
      <c r="P27" s="700"/>
      <c r="Q27" s="700"/>
      <c r="R27" s="700"/>
      <c r="S27" s="49" t="s">
        <v>38</v>
      </c>
      <c r="T27" s="70"/>
      <c r="U27" s="70"/>
      <c r="X27" s="68" t="s">
        <v>39</v>
      </c>
      <c r="Y27" s="71"/>
      <c r="AG27" s="58"/>
      <c r="AH27" s="58"/>
      <c r="AI27" s="58"/>
      <c r="AJ27" s="58"/>
      <c r="AK27" s="742">
        <f>+AG18+O27</f>
        <v>133.9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133.9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148.80000000000001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148.80000000000001</v>
      </c>
      <c r="G30" s="712"/>
      <c r="H30" s="214" t="s">
        <v>198</v>
      </c>
      <c r="L30" s="709"/>
      <c r="O30" s="61"/>
      <c r="Q30" s="699">
        <f>+ROUND(Z28,1)+ROUND(Z29,1)+ROUND(Z30,1)</f>
        <v>133.9</v>
      </c>
      <c r="R30" s="700"/>
      <c r="S30" s="700"/>
      <c r="T30" s="700"/>
      <c r="U30" s="49" t="s">
        <v>16</v>
      </c>
      <c r="X30" s="697" t="s">
        <v>186</v>
      </c>
      <c r="Y30" s="698"/>
      <c r="Z30" s="690"/>
      <c r="AA30" s="691"/>
      <c r="AB30" s="691"/>
      <c r="AC30" s="691"/>
      <c r="AD30" s="691"/>
      <c r="AE30" s="49" t="s">
        <v>13</v>
      </c>
      <c r="AK30" s="651">
        <v>13.4</v>
      </c>
      <c r="AL30" s="652"/>
      <c r="AM30" s="652"/>
      <c r="AN30" s="652"/>
      <c r="AO30" s="57" t="s">
        <v>13</v>
      </c>
      <c r="AR30" s="758"/>
      <c r="AS30" s="755"/>
      <c r="AT30" s="755"/>
      <c r="AU30" s="756"/>
    </row>
    <row r="31" spans="2:48" ht="27" customHeight="1" thickTop="1" thickBot="1" x14ac:dyDescent="0.2">
      <c r="B31" s="725" t="s">
        <v>375</v>
      </c>
      <c r="C31" s="676"/>
      <c r="D31" s="676"/>
      <c r="E31" s="677"/>
      <c r="F31" s="711">
        <v>148.80000000000001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4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福田組　東京本店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1992.2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35</v>
      </c>
      <c r="M9" s="377">
        <f>IF(OR(ｷ.紙くず!F24&gt;0,ｷ.紙くず!F24&lt;0),ｷ.紙くず!F24,IF(M$19&gt;0,"0",0))</f>
        <v>42.6</v>
      </c>
      <c r="N9" s="377">
        <f>IF(OR(ｸ.木くず!F24&gt;0,ｸ.木くず!F24&lt;0),ｸ.木くず!F24,IF(N$19&gt;0,"0",0))</f>
        <v>79.900000000000006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2.5</v>
      </c>
      <c r="T9" s="377">
        <f>IF(OR(ｾ.ｶﾞﾗｽ･ｺﾝｸﾘ･陶磁器くず!F24&gt;0,ｾ.ｶﾞﾗｽ･ｺﾝｸﾘ･陶磁器くず!F24&lt;0),ｾ.ｶﾞﾗｽ･ｺﾝｸﾘ･陶磁器くず!F24,IF(T$19&gt;0,"0",0))</f>
        <v>21.1</v>
      </c>
      <c r="U9" s="377">
        <f>IF(OR(ｿ.鉱さい!F24&gt;0,ｿ.鉱さい!F24&lt;0),ｿ.鉱さい!F24,IF(U$19&gt;0,"0",0))</f>
        <v>0</v>
      </c>
      <c r="V9" s="377">
        <f>IF(OR(ﾀ.がれき類!F24&gt;0,ﾀ.がれき類!F24&lt;0),ﾀ.がれき類!F24,IF(V$19&gt;0,"0",0))</f>
        <v>1636.2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148.80000000000001</v>
      </c>
      <c r="AA9" s="379">
        <f>IF(SUM(G9:Z9)&gt;0,SUM(G9:Z9),IF(AA$19&gt;0,"0",0))</f>
        <v>3958.3</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1992.2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35</v>
      </c>
      <c r="M14" s="383">
        <f>IF(OR(ｷ.紙くず!F29&gt;0,ｷ.紙くず!F29&lt;0),ｷ.紙くず!F29,IF(M$19&gt;0,"0",0))</f>
        <v>42.6</v>
      </c>
      <c r="N14" s="383">
        <f>IF(OR(ｸ.木くず!F29&gt;0,ｸ.木くず!F29&lt;0),ｸ.木くず!F29,IF(N$19&gt;0,"0",0))</f>
        <v>79.900000000000006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2.5</v>
      </c>
      <c r="T14" s="383">
        <f>IF(OR(ｾ.ｶﾞﾗｽ･ｺﾝｸﾘ･陶磁器くず!F29&gt;0,ｾ.ｶﾞﾗｽ･ｺﾝｸﾘ･陶磁器くず!F29&lt;0),ｾ.ｶﾞﾗｽ･ｺﾝｸﾘ･陶磁器くず!F29,IF(T$19&gt;0,"0",0))</f>
        <v>21.1</v>
      </c>
      <c r="U14" s="383">
        <f>IF(OR(ｿ.鉱さい!F29&gt;0,ｿ.鉱さい!F29&lt;0),ｿ.鉱さい!F29,IF(U$19&gt;0,"0",0))</f>
        <v>0</v>
      </c>
      <c r="V14" s="383">
        <f>IF(OR(ﾀ.がれき類!F29&gt;0,ﾀ.がれき類!F29&lt;0),ﾀ.がれき類!F29,IF(V$19&gt;0,"0",0))</f>
        <v>1636.2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148.80000000000001</v>
      </c>
      <c r="AA14" s="385">
        <f t="shared" si="0"/>
        <v>3958.3</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35</v>
      </c>
      <c r="M15" s="383">
        <f>IF(OR(ｷ.紙くず!F30&gt;0,ｷ.紙くず!F30&lt;0),ｷ.紙くず!F30,IF(M$19&gt;0,"0",0))</f>
        <v>42.6</v>
      </c>
      <c r="N15" s="383">
        <f>IF(OR(ｸ.木くず!F30&gt;0,ｸ.木くず!F30&lt;0),ｸ.木くず!F30,IF(N$19&gt;0,"0",0))</f>
        <v>17.3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2.5</v>
      </c>
      <c r="T15" s="383">
        <f>IF(OR(ｾ.ｶﾞﾗｽ･ｺﾝｸﾘ･陶磁器くず!F30&gt;0,ｾ.ｶﾞﾗｽ･ｺﾝｸﾘ･陶磁器くず!F30&lt;0),ｾ.ｶﾞﾗｽ･ｺﾝｸﾘ･陶磁器くず!F30,IF(T$19&gt;0,"0",0))</f>
        <v>21.1</v>
      </c>
      <c r="U15" s="383">
        <f>IF(OR(ｿ.鉱さい!F30&gt;0,ｿ.鉱さい!F30&lt;0),ｿ.鉱さい!F30,IF(U$19&gt;0,"0",0))</f>
        <v>0</v>
      </c>
      <c r="V15" s="383">
        <f>IF(OR(ﾀ.がれき類!F30&gt;0,ﾀ.がれき類!F30&lt;0),ﾀ.がれき類!F30,IF(V$19&gt;0,"0",0))</f>
        <v>1268.3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148.80000000000001</v>
      </c>
      <c r="AA15" s="385">
        <f t="shared" si="0"/>
        <v>1535.6</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1992.2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35</v>
      </c>
      <c r="M16" s="383">
        <f>IF(OR(ｷ.紙くず!F31&gt;0,ｷ.紙くず!F31&lt;0),ｷ.紙くず!F31,IF(M$19&gt;0,"0",0))</f>
        <v>42.6</v>
      </c>
      <c r="N16" s="383">
        <f>IF(OR(ｸ.木くず!F31&gt;0,ｸ.木くず!F31&lt;0),ｸ.木くず!F31,IF(N$19&gt;0,"0",0))</f>
        <v>79.900000000000006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2.5</v>
      </c>
      <c r="T16" s="383">
        <f>IF(OR(ｾ.ｶﾞﾗｽ･ｺﾝｸﾘ･陶磁器くず!F31&gt;0,ｾ.ｶﾞﾗｽ･ｺﾝｸﾘ･陶磁器くず!F31&lt;0),ｾ.ｶﾞﾗｽ･ｺﾝｸﾘ･陶磁器くず!F31,IF(T$19&gt;0,"0",0))</f>
        <v>21.1</v>
      </c>
      <c r="U16" s="383">
        <f>IF(OR(ｿ.鉱さい!F31&gt;0,ｿ.鉱さい!F31&lt;0),ｿ.鉱さい!F31,IF(U$19&gt;0,"0",0))</f>
        <v>0</v>
      </c>
      <c r="V16" s="383">
        <f>IF(OR(ﾀ.がれき類!F31&gt;0,ﾀ.がれき類!F31&lt;0),ﾀ.がれき類!F31,IF(V$19&gt;0,"0",0))</f>
        <v>1636.2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148.80000000000001</v>
      </c>
      <c r="AA16" s="385">
        <f t="shared" si="0"/>
        <v>3958.3</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1793</v>
      </c>
      <c r="I19" s="389">
        <f t="shared" si="1"/>
        <v>0</v>
      </c>
      <c r="J19" s="389">
        <f t="shared" si="1"/>
        <v>0</v>
      </c>
      <c r="K19" s="389">
        <f t="shared" si="1"/>
        <v>0</v>
      </c>
      <c r="L19" s="389">
        <f t="shared" si="1"/>
        <v>31.5</v>
      </c>
      <c r="M19" s="389">
        <f t="shared" si="1"/>
        <v>38.299999999999997</v>
      </c>
      <c r="N19" s="389">
        <f t="shared" si="1"/>
        <v>71.900000000000006</v>
      </c>
      <c r="O19" s="389">
        <f t="shared" si="1"/>
        <v>0</v>
      </c>
      <c r="P19" s="389">
        <f t="shared" si="1"/>
        <v>0</v>
      </c>
      <c r="Q19" s="389">
        <f t="shared" si="1"/>
        <v>0</v>
      </c>
      <c r="R19" s="389">
        <f t="shared" si="1"/>
        <v>0</v>
      </c>
      <c r="S19" s="389">
        <f t="shared" si="1"/>
        <v>2.2999999999999998</v>
      </c>
      <c r="T19" s="389">
        <f t="shared" si="1"/>
        <v>19</v>
      </c>
      <c r="U19" s="389">
        <f t="shared" si="1"/>
        <v>0</v>
      </c>
      <c r="V19" s="389">
        <f t="shared" si="1"/>
        <v>1472.6</v>
      </c>
      <c r="W19" s="389">
        <f t="shared" si="1"/>
        <v>0</v>
      </c>
      <c r="X19" s="389">
        <f t="shared" si="1"/>
        <v>0</v>
      </c>
      <c r="Y19" s="389">
        <f t="shared" si="1"/>
        <v>0</v>
      </c>
      <c r="Z19" s="390">
        <f t="shared" si="1"/>
        <v>133.9</v>
      </c>
      <c r="AA19" s="391">
        <f t="shared" ref="AA19:AA25" si="2">SUM(G19:Z19)</f>
        <v>3562.5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1793</v>
      </c>
      <c r="I37" s="424">
        <f t="shared" si="8"/>
        <v>0</v>
      </c>
      <c r="J37" s="424">
        <f t="shared" si="8"/>
        <v>0</v>
      </c>
      <c r="K37" s="424">
        <f t="shared" si="8"/>
        <v>0</v>
      </c>
      <c r="L37" s="424">
        <f t="shared" si="8"/>
        <v>31.5</v>
      </c>
      <c r="M37" s="424">
        <f t="shared" si="8"/>
        <v>38.299999999999997</v>
      </c>
      <c r="N37" s="424">
        <f t="shared" si="8"/>
        <v>71.900000000000006</v>
      </c>
      <c r="O37" s="424">
        <f t="shared" si="8"/>
        <v>0</v>
      </c>
      <c r="P37" s="424">
        <f t="shared" si="8"/>
        <v>0</v>
      </c>
      <c r="Q37" s="424">
        <f t="shared" si="8"/>
        <v>0</v>
      </c>
      <c r="R37" s="424">
        <f t="shared" si="8"/>
        <v>0</v>
      </c>
      <c r="S37" s="424">
        <f t="shared" si="8"/>
        <v>2.2999999999999998</v>
      </c>
      <c r="T37" s="424">
        <f t="shared" si="8"/>
        <v>19</v>
      </c>
      <c r="U37" s="424">
        <f t="shared" si="8"/>
        <v>0</v>
      </c>
      <c r="V37" s="424">
        <f t="shared" si="8"/>
        <v>1472.6</v>
      </c>
      <c r="W37" s="424">
        <f t="shared" si="8"/>
        <v>0</v>
      </c>
      <c r="X37" s="424">
        <f t="shared" si="8"/>
        <v>0</v>
      </c>
      <c r="Y37" s="424">
        <f t="shared" si="8"/>
        <v>0</v>
      </c>
      <c r="Z37" s="425">
        <f t="shared" si="8"/>
        <v>133.9</v>
      </c>
      <c r="AA37" s="426">
        <f t="shared" si="4"/>
        <v>3562.5</v>
      </c>
    </row>
    <row r="38" spans="2:27" ht="24" customHeight="1" x14ac:dyDescent="0.15">
      <c r="B38" s="170"/>
      <c r="C38" s="776"/>
      <c r="D38" s="227"/>
      <c r="E38" s="225" t="s">
        <v>319</v>
      </c>
      <c r="F38" s="443"/>
      <c r="G38" s="415">
        <f t="shared" ref="G38:Z38" si="9">SUM(G39:G41)</f>
        <v>0</v>
      </c>
      <c r="H38" s="415">
        <f t="shared" si="9"/>
        <v>1793</v>
      </c>
      <c r="I38" s="415">
        <f t="shared" si="9"/>
        <v>0</v>
      </c>
      <c r="J38" s="415">
        <f t="shared" si="9"/>
        <v>0</v>
      </c>
      <c r="K38" s="415">
        <f t="shared" si="9"/>
        <v>0</v>
      </c>
      <c r="L38" s="415">
        <f t="shared" si="9"/>
        <v>31.5</v>
      </c>
      <c r="M38" s="415">
        <f t="shared" si="9"/>
        <v>38.299999999999997</v>
      </c>
      <c r="N38" s="415">
        <f t="shared" si="9"/>
        <v>71.900000000000006</v>
      </c>
      <c r="O38" s="415">
        <f t="shared" si="9"/>
        <v>0</v>
      </c>
      <c r="P38" s="415">
        <f t="shared" si="9"/>
        <v>0</v>
      </c>
      <c r="Q38" s="415">
        <f t="shared" si="9"/>
        <v>0</v>
      </c>
      <c r="R38" s="415">
        <f t="shared" si="9"/>
        <v>0</v>
      </c>
      <c r="S38" s="415">
        <f t="shared" si="9"/>
        <v>2.2999999999999998</v>
      </c>
      <c r="T38" s="415">
        <f t="shared" si="9"/>
        <v>19</v>
      </c>
      <c r="U38" s="415">
        <f t="shared" si="9"/>
        <v>0</v>
      </c>
      <c r="V38" s="415">
        <f t="shared" si="9"/>
        <v>1472.6</v>
      </c>
      <c r="W38" s="415">
        <f t="shared" si="9"/>
        <v>0</v>
      </c>
      <c r="X38" s="415">
        <f t="shared" si="9"/>
        <v>0</v>
      </c>
      <c r="Y38" s="415">
        <f t="shared" si="9"/>
        <v>0</v>
      </c>
      <c r="Z38" s="416">
        <f t="shared" si="9"/>
        <v>133.9</v>
      </c>
      <c r="AA38" s="417">
        <f t="shared" si="4"/>
        <v>3562.5</v>
      </c>
    </row>
    <row r="39" spans="2:27" ht="24" customHeight="1" x14ac:dyDescent="0.15">
      <c r="B39" s="170"/>
      <c r="C39" s="776"/>
      <c r="D39" s="228"/>
      <c r="E39" s="223"/>
      <c r="F39" s="221" t="s">
        <v>233</v>
      </c>
      <c r="G39" s="418">
        <f>+ｱ.燃え殻!$Z$28</f>
        <v>0</v>
      </c>
      <c r="H39" s="418">
        <f>+ｲ.汚泥!$Z$28</f>
        <v>1793</v>
      </c>
      <c r="I39" s="418">
        <f>+ｳ.廃油!$Z$28</f>
        <v>0</v>
      </c>
      <c r="J39" s="418">
        <f>+ｴ.廃酸!$Z$28</f>
        <v>0</v>
      </c>
      <c r="K39" s="418">
        <f>+ｵ.廃ｱﾙｶﾘ!$Z$28</f>
        <v>0</v>
      </c>
      <c r="L39" s="418">
        <f>+ｶ.廃ﾌﾟﾗ類!$Z$28</f>
        <v>31.5</v>
      </c>
      <c r="M39" s="418">
        <f>+ｷ.紙くず!$Z$28</f>
        <v>38.299999999999997</v>
      </c>
      <c r="N39" s="418">
        <f>+ｸ.木くず!$Z$28</f>
        <v>71.900000000000006</v>
      </c>
      <c r="O39" s="418">
        <f>+ｹ.繊維くず!$Z$28</f>
        <v>0</v>
      </c>
      <c r="P39" s="418">
        <f>+ｺ.動植物性残さ!$Z$28</f>
        <v>0</v>
      </c>
      <c r="Q39" s="418">
        <f>+ｻ.動物系固形不要物!$Z$28</f>
        <v>0</v>
      </c>
      <c r="R39" s="418">
        <f>+ｼ.ｺﾞﾑくず!$Z$28</f>
        <v>0</v>
      </c>
      <c r="S39" s="418">
        <f>+ｽ.金属くず!$Z$28</f>
        <v>2.2999999999999998</v>
      </c>
      <c r="T39" s="418">
        <f>+ｾ.ｶﾞﾗｽ･ｺﾝｸﾘ･陶磁器くず!$Z$28</f>
        <v>19</v>
      </c>
      <c r="U39" s="418">
        <f>+ｿ.鉱さい!$Z$28</f>
        <v>0</v>
      </c>
      <c r="V39" s="418">
        <f>+ﾀ.がれき類!$Z$28</f>
        <v>1472.6</v>
      </c>
      <c r="W39" s="418">
        <f>+ﾁ.動物のふん尿!$Z$28</f>
        <v>0</v>
      </c>
      <c r="X39" s="418">
        <f>+ﾂ.動物の死体!$Z$28</f>
        <v>0</v>
      </c>
      <c r="Y39" s="418">
        <f>+ﾃ.ばいじん!$Z$28</f>
        <v>0</v>
      </c>
      <c r="Z39" s="419">
        <f>+ﾄ.混合廃棄物その他!$Z$28</f>
        <v>133.9</v>
      </c>
      <c r="AA39" s="420">
        <f t="shared" si="4"/>
        <v>3562.5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1793</v>
      </c>
      <c r="I43" s="427">
        <f>+ｳ.廃油!$AK$27</f>
        <v>0</v>
      </c>
      <c r="J43" s="427">
        <f>+ｴ.廃酸!$AK$27</f>
        <v>0</v>
      </c>
      <c r="K43" s="427">
        <f>+ｵ.廃ｱﾙｶﾘ!$AK$27</f>
        <v>0</v>
      </c>
      <c r="L43" s="427">
        <f>+ｶ.廃ﾌﾟﾗ類!$AK$27</f>
        <v>31.5</v>
      </c>
      <c r="M43" s="427">
        <f>+ｷ.紙くず!$AK$27</f>
        <v>38.299999999999997</v>
      </c>
      <c r="N43" s="427">
        <f>+ｸ.木くず!$AK$27</f>
        <v>71.900000000000006</v>
      </c>
      <c r="O43" s="427">
        <f>+ｹ.繊維くず!$AK$27</f>
        <v>0</v>
      </c>
      <c r="P43" s="427">
        <f>+ｺ.動植物性残さ!$AK$27</f>
        <v>0</v>
      </c>
      <c r="Q43" s="427">
        <f>+ｻ.動物系固形不要物!$AK$27</f>
        <v>0</v>
      </c>
      <c r="R43" s="427">
        <f>+ｼ.ｺﾞﾑくず!$AK$27</f>
        <v>0</v>
      </c>
      <c r="S43" s="427">
        <f>+ｽ.金属くず!$AK$27</f>
        <v>2.2999999999999998</v>
      </c>
      <c r="T43" s="427">
        <f>+ｾ.ｶﾞﾗｽ･ｺﾝｸﾘ･陶磁器くず!$AK$27</f>
        <v>19</v>
      </c>
      <c r="U43" s="427">
        <f>+ｿ.鉱さい!$AK$27</f>
        <v>0</v>
      </c>
      <c r="V43" s="427">
        <f>+ﾀ.がれき類!$AK$27</f>
        <v>1472.6</v>
      </c>
      <c r="W43" s="427">
        <f>+ﾁ.動物のふん尿!$AK$27</f>
        <v>0</v>
      </c>
      <c r="X43" s="427">
        <f>+ﾂ.動物の死体!$AK$27</f>
        <v>0</v>
      </c>
      <c r="Y43" s="427">
        <f>+ﾃ.ばいじん!$AK$27</f>
        <v>0</v>
      </c>
      <c r="Z43" s="428">
        <f>+ﾄ.混合廃棄物その他!$AK$27</f>
        <v>133.9</v>
      </c>
      <c r="AA43" s="429">
        <f t="shared" si="4"/>
        <v>3562.5</v>
      </c>
    </row>
    <row r="44" spans="2:27" ht="24" customHeight="1" x14ac:dyDescent="0.15">
      <c r="B44" s="170"/>
      <c r="C44" s="177"/>
      <c r="D44" s="175" t="s">
        <v>188</v>
      </c>
      <c r="E44" s="778" t="s">
        <v>236</v>
      </c>
      <c r="F44" s="779"/>
      <c r="G44" s="430">
        <f>+ｱ.燃え殻!$AK$30</f>
        <v>0</v>
      </c>
      <c r="H44" s="430">
        <f>+ｲ.汚泥!$AK$30</f>
        <v>179.3</v>
      </c>
      <c r="I44" s="430">
        <f>+ｳ.廃油!$AK$30</f>
        <v>0</v>
      </c>
      <c r="J44" s="430">
        <f>+ｴ.廃酸!$AK$30</f>
        <v>0</v>
      </c>
      <c r="K44" s="430">
        <f>+ｵ.廃ｱﾙｶﾘ!$AK$30</f>
        <v>0</v>
      </c>
      <c r="L44" s="430">
        <f>+ｶ.廃ﾌﾟﾗ類!$AK$30</f>
        <v>3.2</v>
      </c>
      <c r="M44" s="430">
        <f>+ｷ.紙くず!$AK$30</f>
        <v>3.8</v>
      </c>
      <c r="N44" s="430">
        <f>+ｸ.木くず!$AK$30</f>
        <v>7.2</v>
      </c>
      <c r="O44" s="430">
        <f>+ｹ.繊維くず!$AK$30</f>
        <v>0</v>
      </c>
      <c r="P44" s="430">
        <f>+ｺ.動植物性残さ!$AK$30</f>
        <v>0</v>
      </c>
      <c r="Q44" s="430">
        <f>+ｻ.動物系固形不要物!$AK$30</f>
        <v>0</v>
      </c>
      <c r="R44" s="430">
        <f>+ｼ.ｺﾞﾑくず!$AK$30</f>
        <v>0</v>
      </c>
      <c r="S44" s="430">
        <f>+ｽ.金属くず!$AK$30</f>
        <v>0.2</v>
      </c>
      <c r="T44" s="430">
        <f>+ｾ.ｶﾞﾗｽ･ｺﾝｸﾘ･陶磁器くず!$AK$30</f>
        <v>1.9</v>
      </c>
      <c r="U44" s="430">
        <f>+ｿ.鉱さい!$AK$30</f>
        <v>0</v>
      </c>
      <c r="V44" s="430">
        <f>+ﾀ.がれき類!$AK$30</f>
        <v>147.30000000000001</v>
      </c>
      <c r="W44" s="430">
        <f>+ﾁ.動物のふん尿!$AK$30</f>
        <v>0</v>
      </c>
      <c r="X44" s="430">
        <f>+ﾂ.動物の死体!$AK$30</f>
        <v>0</v>
      </c>
      <c r="Y44" s="430">
        <f>+ﾃ.ばいじん!$AK$30</f>
        <v>0</v>
      </c>
      <c r="Z44" s="431">
        <f>+ﾄ.混合廃棄物その他!$AK$30</f>
        <v>13.4</v>
      </c>
      <c r="AA44" s="432">
        <f t="shared" si="4"/>
        <v>356.29999999999995</v>
      </c>
    </row>
    <row r="45" spans="2:27" ht="24" customHeight="1" x14ac:dyDescent="0.15">
      <c r="B45" s="170"/>
      <c r="C45" s="177"/>
      <c r="D45" s="442" t="s">
        <v>190</v>
      </c>
      <c r="E45" s="805" t="s">
        <v>237</v>
      </c>
      <c r="F45" s="806"/>
      <c r="G45" s="433">
        <f>+ｱ.燃え殻!$AR$24</f>
        <v>0</v>
      </c>
      <c r="H45" s="433">
        <f>+ｲ.汚泥!$AR$24</f>
        <v>1793</v>
      </c>
      <c r="I45" s="433">
        <f>+ｳ.廃油!$AR$24</f>
        <v>0</v>
      </c>
      <c r="J45" s="433">
        <f>+ｴ.廃酸!$AR$24</f>
        <v>0</v>
      </c>
      <c r="K45" s="433">
        <f>+ｵ.廃ｱﾙｶﾘ!$AR$24</f>
        <v>0</v>
      </c>
      <c r="L45" s="433">
        <f>+ｶ.廃ﾌﾟﾗ類!$AR$24</f>
        <v>31.5</v>
      </c>
      <c r="M45" s="433">
        <f>+ｷ.紙くず!$AR$24</f>
        <v>38.299999999999997</v>
      </c>
      <c r="N45" s="433">
        <f>+ｸ.木くず!$AR$24</f>
        <v>71.900000000000006</v>
      </c>
      <c r="O45" s="433">
        <f>+ｹ.繊維くず!$AR$24</f>
        <v>0</v>
      </c>
      <c r="P45" s="433">
        <f>+ｺ.動植物性残さ!$AR$24</f>
        <v>0</v>
      </c>
      <c r="Q45" s="433">
        <f>+ｻ.動物系固形不要物!$AR$24</f>
        <v>0</v>
      </c>
      <c r="R45" s="433">
        <f>+ｼ.ｺﾞﾑくず!$AR$24</f>
        <v>0</v>
      </c>
      <c r="S45" s="433">
        <f>+ｽ.金属くず!$AR$24</f>
        <v>2.2999999999999998</v>
      </c>
      <c r="T45" s="433">
        <f>+ｾ.ｶﾞﾗｽ･ｺﾝｸﾘ･陶磁器くず!$AR$24</f>
        <v>19</v>
      </c>
      <c r="U45" s="433">
        <f>+ｿ.鉱さい!$AR$24</f>
        <v>0</v>
      </c>
      <c r="V45" s="433">
        <f>+ﾀ.がれき類!$AR$24</f>
        <v>1472.6</v>
      </c>
      <c r="W45" s="433">
        <f>+ﾁ.動物のふん尿!$AR$24</f>
        <v>0</v>
      </c>
      <c r="X45" s="433">
        <f>+ﾂ.動物の死体!$AR$24</f>
        <v>0</v>
      </c>
      <c r="Y45" s="433">
        <f>+ﾃ.ばいじん!$AR$24</f>
        <v>0</v>
      </c>
      <c r="Z45" s="434">
        <f>+ﾄ.混合廃棄物その他!$AR$24</f>
        <v>133.9</v>
      </c>
      <c r="AA45" s="435">
        <f t="shared" si="4"/>
        <v>3562.5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3785.2</v>
      </c>
      <c r="I55" s="480">
        <f t="shared" si="10"/>
        <v>0</v>
      </c>
      <c r="J55" s="480">
        <f t="shared" si="10"/>
        <v>0</v>
      </c>
      <c r="K55" s="480">
        <f t="shared" si="10"/>
        <v>0</v>
      </c>
      <c r="L55" s="480">
        <f t="shared" si="10"/>
        <v>66.5</v>
      </c>
      <c r="M55" s="480">
        <f t="shared" si="10"/>
        <v>80.900000000000006</v>
      </c>
      <c r="N55" s="480">
        <f t="shared" si="10"/>
        <v>151.80000000000001</v>
      </c>
      <c r="O55" s="480">
        <f t="shared" si="10"/>
        <v>0</v>
      </c>
      <c r="P55" s="480">
        <f t="shared" si="10"/>
        <v>0</v>
      </c>
      <c r="Q55" s="480">
        <f t="shared" si="10"/>
        <v>0</v>
      </c>
      <c r="R55" s="480">
        <f t="shared" si="10"/>
        <v>0</v>
      </c>
      <c r="S55" s="480">
        <f t="shared" si="10"/>
        <v>4.8</v>
      </c>
      <c r="T55" s="480">
        <f t="shared" si="10"/>
        <v>40.1</v>
      </c>
      <c r="U55" s="480">
        <f t="shared" si="10"/>
        <v>0</v>
      </c>
      <c r="V55" s="480">
        <f t="shared" si="10"/>
        <v>3108.8</v>
      </c>
      <c r="W55" s="480">
        <f t="shared" si="10"/>
        <v>0</v>
      </c>
      <c r="X55" s="480">
        <f t="shared" si="10"/>
        <v>0</v>
      </c>
      <c r="Y55" s="480">
        <f t="shared" si="10"/>
        <v>0</v>
      </c>
      <c r="Z55" s="480">
        <f t="shared" si="10"/>
        <v>282.70000000000005</v>
      </c>
      <c r="AA55" s="481">
        <f>+AA9+AA19+AA20</f>
        <v>7520.8</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43"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45838</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新潟市中央区一番堀通町3番地10</v>
      </c>
      <c r="M16" s="851"/>
      <c r="N16" s="851"/>
      <c r="O16" s="851"/>
      <c r="P16" s="851"/>
      <c r="Q16" s="851"/>
      <c r="R16" s="851"/>
      <c r="S16" s="851"/>
      <c r="T16" s="851"/>
      <c r="U16" s="282"/>
    </row>
    <row r="17" spans="1:21" ht="26.25" customHeight="1" x14ac:dyDescent="0.15">
      <c r="C17" s="86"/>
      <c r="I17" s="25"/>
      <c r="J17" s="25" t="s">
        <v>7</v>
      </c>
      <c r="K17" s="25"/>
      <c r="L17" s="851" t="str">
        <f>+表紙!L41</f>
        <v>株式会社　福田組
代表取締役社長　荒明　正紀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025-266-9113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　福田組　東京本店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2730</v>
      </c>
      <c r="Q25" s="823"/>
      <c r="R25" s="823"/>
      <c r="S25" s="823"/>
      <c r="T25" s="823"/>
      <c r="U25" s="824"/>
    </row>
    <row r="26" spans="1:21" ht="26.25" customHeight="1" x14ac:dyDescent="0.15">
      <c r="C26" s="570" t="s">
        <v>11</v>
      </c>
      <c r="D26" s="571"/>
      <c r="E26" s="572"/>
      <c r="F26" s="838" t="str">
        <f>+表紙!F50</f>
        <v>東京都千代田区九段北３－２－４　メジカルフレンドビル</v>
      </c>
      <c r="G26" s="839"/>
      <c r="H26" s="839"/>
      <c r="I26" s="839"/>
      <c r="J26" s="839"/>
      <c r="K26" s="839"/>
      <c r="L26" s="839"/>
      <c r="M26" s="839"/>
      <c r="N26" s="341" t="s">
        <v>172</v>
      </c>
      <c r="O26"/>
      <c r="P26"/>
      <c r="Q26" s="833" t="str">
        <f>IF(+表紙!Q50="","",+表紙!Q50)</f>
        <v>03-5216-4885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29301</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225</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3958.3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当初の設計数量より過剰に産業廃棄物を発生させないよう指導しています。契約数量に対しある程度の増減は許容しますが、大幅に増えている品目については重点管理を行いました。</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3562.5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分別の徹底を図るとともに、梱包材などは軽微（リデュース）または引き取らせる（リユース）などし、発生自体の抑制を行います。</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土木工事では混合廃棄物の削減に取り組み、「安定型のみ」「管理型含む」の分別を徹底し最終処分量の削減を目指しています。建築工事では施工面積の原単位当りの廃棄物発生抑制に取り組み、集合住宅や店舗などといった工作物ごとに発生量の目標をもうけ監視しています。</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施工計画の段階でおおよそどの品目がどれくらい発生しそうかを想定し、それに見合った分別ボックスを設置するように指導します。</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3958.3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1535.6</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3958.3</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データベースを用いたシステムにより、マニフェスト及び排出量の管理を行っています。これによりマニフェストの回収漏れ（中間処理・最終処分の遅滞）、異常発生（短期間に大量処分）がないか監視できるスキームを構築しています。</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3562.5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356.29999999999995</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3562.5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優良認定処理業者を積極的に徴用することが望ましいと考えます。現状では優良認定処理業者がまだ少なく、発生場所である現場から遠いなど立地的な問題もありますが、発生場所からほぼ同距離であれば、不法処理・処分などのリスクが少ない優良認定処理業者を積極的に選定するよう指導していきたいと考えます。</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Z31" zoomScaleNormal="100"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1793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1992.2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1793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1793</v>
      </c>
      <c r="P27" s="700"/>
      <c r="Q27" s="700"/>
      <c r="R27" s="700"/>
      <c r="S27" s="49" t="s">
        <v>38</v>
      </c>
      <c r="T27" s="70"/>
      <c r="U27" s="70"/>
      <c r="X27" s="68" t="s">
        <v>39</v>
      </c>
      <c r="Y27" s="71"/>
      <c r="AG27" s="58"/>
      <c r="AH27" s="58"/>
      <c r="AI27" s="58"/>
      <c r="AJ27" s="58"/>
      <c r="AK27" s="742">
        <f>+AG18+O27</f>
        <v>1793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1793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1992.2</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1793</v>
      </c>
      <c r="R30" s="700"/>
      <c r="S30" s="700"/>
      <c r="T30" s="700"/>
      <c r="U30" s="49" t="s">
        <v>16</v>
      </c>
      <c r="X30" s="697" t="s">
        <v>186</v>
      </c>
      <c r="Y30" s="698"/>
      <c r="Z30" s="690"/>
      <c r="AA30" s="691"/>
      <c r="AB30" s="691"/>
      <c r="AC30" s="691"/>
      <c r="AD30" s="691"/>
      <c r="AE30" s="49" t="s">
        <v>13</v>
      </c>
      <c r="AK30" s="651">
        <v>179.3</v>
      </c>
      <c r="AL30" s="652"/>
      <c r="AM30" s="652"/>
      <c r="AN30" s="652"/>
      <c r="AO30" s="57" t="s">
        <v>13</v>
      </c>
      <c r="AR30" s="758"/>
      <c r="AS30" s="755"/>
      <c r="AT30" s="755"/>
      <c r="AU30" s="756"/>
    </row>
    <row r="31" spans="2:48" ht="27" customHeight="1" thickTop="1" thickBot="1" x14ac:dyDescent="0.2">
      <c r="B31" s="725" t="s">
        <v>375</v>
      </c>
      <c r="C31" s="676"/>
      <c r="D31" s="676"/>
      <c r="E31" s="677"/>
      <c r="F31" s="711">
        <v>1992.2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J17" workbookViewId="0">
      <selection activeCell="AR28" sqref="AR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31.5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31.5</v>
      </c>
      <c r="P27" s="700"/>
      <c r="Q27" s="700"/>
      <c r="R27" s="700"/>
      <c r="S27" s="49" t="s">
        <v>38</v>
      </c>
      <c r="T27" s="70"/>
      <c r="U27" s="70"/>
      <c r="X27" s="68" t="s">
        <v>39</v>
      </c>
      <c r="Y27" s="71"/>
      <c r="AG27" s="58"/>
      <c r="AH27" s="58"/>
      <c r="AI27" s="58"/>
      <c r="AJ27" s="58"/>
      <c r="AK27" s="742">
        <f>+AG18+O27</f>
        <v>31.5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35</v>
      </c>
      <c r="G30" s="712"/>
      <c r="H30" s="214" t="s">
        <v>198</v>
      </c>
      <c r="L30" s="709"/>
      <c r="O30" s="61"/>
      <c r="Q30" s="699">
        <f>+ROUND(Z28,1)+ROUND(Z29,1)+ROUND(Z30,1)</f>
        <v>31.5</v>
      </c>
      <c r="R30" s="700"/>
      <c r="S30" s="700"/>
      <c r="T30" s="700"/>
      <c r="U30" s="49" t="s">
        <v>16</v>
      </c>
      <c r="X30" s="697" t="s">
        <v>186</v>
      </c>
      <c r="Y30" s="698"/>
      <c r="Z30" s="690"/>
      <c r="AA30" s="691"/>
      <c r="AB30" s="691"/>
      <c r="AC30" s="691"/>
      <c r="AD30" s="691"/>
      <c r="AE30" s="49" t="s">
        <v>13</v>
      </c>
      <c r="AK30" s="651">
        <v>3.2</v>
      </c>
      <c r="AL30" s="652"/>
      <c r="AM30" s="652"/>
      <c r="AN30" s="652"/>
      <c r="AO30" s="57" t="s">
        <v>13</v>
      </c>
      <c r="AR30" s="758"/>
      <c r="AS30" s="755"/>
      <c r="AT30" s="755"/>
      <c r="AU30" s="756"/>
    </row>
    <row r="31" spans="2:48" ht="27" customHeight="1" thickTop="1" thickBot="1" x14ac:dyDescent="0.2">
      <c r="B31" s="725" t="s">
        <v>375</v>
      </c>
      <c r="C31" s="676"/>
      <c r="D31" s="676"/>
      <c r="E31" s="677"/>
      <c r="F31" s="711">
        <v>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P25"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38.299999999999997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38.299999999999997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38.299999999999997</v>
      </c>
      <c r="P27" s="700"/>
      <c r="Q27" s="700"/>
      <c r="R27" s="700"/>
      <c r="S27" s="49" t="s">
        <v>38</v>
      </c>
      <c r="T27" s="70"/>
      <c r="U27" s="70"/>
      <c r="X27" s="68" t="s">
        <v>39</v>
      </c>
      <c r="Y27" s="71"/>
      <c r="AG27" s="58"/>
      <c r="AH27" s="58"/>
      <c r="AI27" s="58"/>
      <c r="AJ27" s="58"/>
      <c r="AK27" s="742">
        <f>+AG18+O27</f>
        <v>38.299999999999997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38.299999999999997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42.6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42.6</v>
      </c>
      <c r="G30" s="712"/>
      <c r="H30" s="214" t="s">
        <v>198</v>
      </c>
      <c r="L30" s="709"/>
      <c r="O30" s="61"/>
      <c r="Q30" s="699">
        <f>+ROUND(Z28,1)+ROUND(Z29,1)+ROUND(Z30,1)</f>
        <v>38.299999999999997</v>
      </c>
      <c r="R30" s="700"/>
      <c r="S30" s="700"/>
      <c r="T30" s="700"/>
      <c r="U30" s="49" t="s">
        <v>16</v>
      </c>
      <c r="X30" s="697" t="s">
        <v>186</v>
      </c>
      <c r="Y30" s="698"/>
      <c r="Z30" s="690"/>
      <c r="AA30" s="691"/>
      <c r="AB30" s="691"/>
      <c r="AC30" s="691"/>
      <c r="AD30" s="691"/>
      <c r="AE30" s="49" t="s">
        <v>13</v>
      </c>
      <c r="AK30" s="651">
        <v>3.8</v>
      </c>
      <c r="AL30" s="652"/>
      <c r="AM30" s="652"/>
      <c r="AN30" s="652"/>
      <c r="AO30" s="57" t="s">
        <v>13</v>
      </c>
      <c r="AR30" s="758"/>
      <c r="AS30" s="755"/>
      <c r="AT30" s="755"/>
      <c r="AU30" s="756"/>
    </row>
    <row r="31" spans="2:48" ht="27" customHeight="1" thickTop="1" thickBot="1" x14ac:dyDescent="0.2">
      <c r="B31" s="725" t="s">
        <v>375</v>
      </c>
      <c r="C31" s="676"/>
      <c r="D31" s="676"/>
      <c r="E31" s="677"/>
      <c r="F31" s="711">
        <v>42.6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W28"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福田組　東京本店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71.900000000000006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79.900000000000006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71.900000000000006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71.900000000000006</v>
      </c>
      <c r="P27" s="700"/>
      <c r="Q27" s="700"/>
      <c r="R27" s="700"/>
      <c r="S27" s="49" t="s">
        <v>38</v>
      </c>
      <c r="T27" s="70"/>
      <c r="U27" s="70"/>
      <c r="X27" s="68" t="s">
        <v>39</v>
      </c>
      <c r="Y27" s="71"/>
      <c r="AG27" s="58"/>
      <c r="AH27" s="58"/>
      <c r="AI27" s="58"/>
      <c r="AJ27" s="58"/>
      <c r="AK27" s="742">
        <f>+AG18+O27</f>
        <v>71.900000000000006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71.900000000000006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79.900000000000006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17.3</v>
      </c>
      <c r="G30" s="712"/>
      <c r="H30" s="214" t="s">
        <v>198</v>
      </c>
      <c r="L30" s="709"/>
      <c r="O30" s="61"/>
      <c r="Q30" s="699">
        <f>+ROUND(Z28,1)+ROUND(Z29,1)+ROUND(Z30,1)</f>
        <v>71.900000000000006</v>
      </c>
      <c r="R30" s="700"/>
      <c r="S30" s="700"/>
      <c r="T30" s="700"/>
      <c r="U30" s="49" t="s">
        <v>16</v>
      </c>
      <c r="X30" s="697" t="s">
        <v>186</v>
      </c>
      <c r="Y30" s="698"/>
      <c r="Z30" s="690">
        <v>0</v>
      </c>
      <c r="AA30" s="691"/>
      <c r="AB30" s="691"/>
      <c r="AC30" s="691"/>
      <c r="AD30" s="691"/>
      <c r="AE30" s="49" t="s">
        <v>13</v>
      </c>
      <c r="AK30" s="651">
        <v>7.2</v>
      </c>
      <c r="AL30" s="652"/>
      <c r="AM30" s="652"/>
      <c r="AN30" s="652"/>
      <c r="AO30" s="57" t="s">
        <v>13</v>
      </c>
      <c r="AR30" s="758"/>
      <c r="AS30" s="755"/>
      <c r="AT30" s="755"/>
      <c r="AU30" s="756"/>
    </row>
    <row r="31" spans="2:48" ht="27" customHeight="1" thickTop="1" thickBot="1" x14ac:dyDescent="0.2">
      <c r="B31" s="725" t="s">
        <v>375</v>
      </c>
      <c r="C31" s="676"/>
      <c r="D31" s="676"/>
      <c r="E31" s="677"/>
      <c r="F31" s="711">
        <v>79.900000000000006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2025-07-01T10:23:06Z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