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<sst xmlns="http://schemas.openxmlformats.org/spreadsheetml/2006/main" count="3173" uniqueCount="461">
  <si>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</si>
  <si>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</si>
  <si>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</si>
  <si>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</si>
  <si>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</si>
  <si>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</si>
  <si>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</si>
  <si>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</si>
  <si>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</si>
  <si>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</si>
  <si>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</si>
  <si>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</si>
  <si>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</si>
  <si>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</si>
  <si>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</si>
  <si>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</si>
  <si>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</si>
  <si>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</si>
  <si>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</si>
  <si>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</si>
  <si>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</si>
  <si>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</si>
  <si>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</si>
  <si>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</si>
  <si>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</si>
  <si>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</si>
  <si>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</si>
  <si>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</si>
  <si>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</si>
  <si>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</si>
  <si>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</si>
  <si>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</si>
  <si>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</si>
  <si>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</si>
  <si>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</si>
  <si>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</si>
  <si>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</si>
  <si>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</si>
  <si>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</si>
  <si>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</si>
  <si>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</si>
  <si>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</si>
  <si>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</si>
  <si>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</si>
  <si>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</si>
  <si>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</si>
  <si>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</si>
  <si>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</si>
  <si>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</si>
  <si>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</si>
  <si>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</si>
  <si>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</si>
  <si>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</si>
  <si>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</si>
  <si>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</si>
  <si>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</si>
  <si>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</si>
  <si>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</si>
  <si>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</si>
  <si>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</si>
  <si>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</si>
  <si>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</si>
  <si>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</si>
  <si>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</si>
  <si>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</si>
  <si>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</si>
  <si>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</si>
  <si>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</si>
  <si>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</si>
  <si>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</si>
  <si>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</si>
  <si>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</si>
  <si>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</si>
  <si>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</si>
  <si>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</si>
  <si>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</si>
  <si>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</si>
  <si>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</si>
  <si>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</si>
  <si>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</si>
  <si>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</si>
  <si>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</si>
  <si>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</si>
  <si>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</si>
  <si>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</si>
  <si>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</si>
  <si>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</si>
  <si>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</si>
  <si>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</si>
  <si>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</si>
  <si>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</si>
  <si>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</si>
  <si>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</si>
  <si>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</si>
  <si>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</si>
  <si>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</si>
  <si>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</si>
  <si>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</si>
  <si>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</si>
  <si>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</si>
  <si>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</si>
  <si>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</si>
  <si>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</si>
  <si>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</si>
  <si>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</si>
  <si>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</si>
  <si>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</si>
  <si>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</si>
  <si>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</si>
  <si>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</si>
  <si>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</si>
  <si>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</si>
  <si>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</si>
  <si>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</si>
  <si>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</si>
  <si>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</si>
  <si>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</si>
  <si>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</si>
  <si>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</si>
  <si>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</si>
  <si>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</si>
  <si>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</si>
  <si>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</si>
  <si>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</si>
  <si>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</si>
  <si>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</si>
  <si>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</si>
  <si>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</si>
  <si>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</si>
  <si>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</si>
  <si>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</si>
  <si>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</si>
  <si>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</si>
  <si>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</si>
  <si>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</si>
  <si>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</si>
  <si>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</si>
  <si>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</si>
  <si>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</si>
  <si>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</si>
  <si>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</si>
  <si>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</si>
  <si>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</si>
  <si>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</si>
  <si>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</si>
  <si>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</si>
  <si>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</si>
  <si>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</si>
  <si>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</si>
  <si>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</si>
  <si>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</si>
  <si>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</si>
  <si>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</si>
  <si>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</si>
  <si>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</si>
  <si>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</si>
  <si>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</si>
  <si>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</si>
  <si>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</si>
  <si>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</si>
  <si>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</si>
  <si>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</si>
  <si>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</si>
  <si>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</si>
  <si>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</si>
  <si>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</si>
  <si>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</si>
  <si>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</si>
  <si>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</si>
  <si>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</si>
  <si>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</si>
  <si>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</si>
  <si>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</si>
  <si>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</si>
  <si>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</si>
  <si>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</si>
  <si>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</si>
  <si>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</si>
  <si>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</si>
  <si>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</si>
  <si>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</si>
  <si>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</si>
  <si>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</si>
  <si>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</si>
  <si>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</si>
  <si>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</si>
  <si>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</si>
  <si>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</si>
  <si>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</si>
  <si>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</si>
  <si>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</si>
  <si>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</si>
  <si>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</si>
  <si>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</si>
  <si>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</si>
  <si>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</si>
  <si>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</si>
  <si>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</si>
  <si>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</si>
  <si>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</si>
  <si>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</si>
  <si>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</si>
  <si>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</si>
  <si>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</si>
  <si>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</si>
  <si>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</si>
  <si>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</si>
  <si>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</si>
  <si>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</si>
  <si>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</si>
  <si>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</si>
  <si>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</si>
  <si>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</si>
  <si>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</si>
  <si>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</si>
  <si>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</si>
  <si>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</si>
  <si>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</si>
  <si>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</si>
  <si>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</si>
  <si>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</si>
  <si>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</si>
  <si>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</si>
  <si>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</si>
  <si>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</si>
  <si>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</si>
  <si>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</si>
  <si>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</si>
  <si>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</si>
  <si>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</si>
  <si>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</si>
  <si>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</si>
  <si>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</si>
  <si>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</si>
  <si>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</si>
  <si>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</si>
  <si>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</si>
  <si>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</si>
  <si>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</si>
  <si>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</si>
  <si>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</si>
  <si>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</si>
  <si>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</si>
  <si>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</si>
  <si>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</si>
  <si>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</si>
  <si>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</si>
  <si>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</si>
  <si>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</si>
  <si>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</si>
  <si>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</si>
  <si>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</si>
  <si>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</si>
  <si>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</si>
  <si>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</si>
  <si>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</si>
  <si>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</si>
  <si>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</si>
  <si>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</si>
  <si>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</si>
  <si>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</si>
  <si>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</si>
  <si>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</si>
  <si>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</si>
  <si>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</si>
  <si>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</si>
  <si>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</si>
  <si>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</si>
  <si>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</si>
  <si>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</si>
  <si>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</si>
  <si>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</si>
  <si>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</si>
  <si>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</si>
  <si>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</si>
  <si>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</si>
  <si>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</si>
  <si>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</si>
  <si>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</si>
  <si>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</si>
  <si>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</si>
  <si>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</si>
  <si>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</si>
  <si>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</si>
  <si>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</si>
  <si>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</si>
  <si>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</si>
  <si>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</si>
  <si>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</si>
  <si>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</si>
  <si>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</si>
  <si>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</si>
  <si>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</si>
  <si>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</si>
  <si>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</si>
  <si>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</si>
  <si>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</si>
  <si>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</si>
  <si>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</si>
  <si>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</si>
  <si>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</si>
  <si>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</si>
  <si>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</si>
  <si>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</si>
  <si>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</si>
  <si>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</si>
  <si>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</si>
  <si>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</si>
  <si>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</si>
  <si>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</si>
  <si>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</si>
  <si>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</si>
  <si>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</si>
  <si>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</si>
  <si>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</si>
  <si>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</si>
  <si>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</si>
  <si>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</si>
  <si>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</si>
  <si>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</si>
  <si>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</si>
  <si>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</si>
  <si>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</si>
  <si>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</si>
  <si>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</si>
  <si>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</si>
  <si>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</si>
  <si>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</si>
  <si>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</si>
  <si>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</si>
  <si>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</si>
  <si>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</si>
  <si>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</si>
  <si>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</si>
  <si>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</si>
  <si>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</si>
  <si>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</si>
  <si>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</si>
  <si>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</si>
  <si>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</si>
  <si>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</si>
  <si>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</si>
  <si>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</si>
  <si>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</si>
  <si>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</si>
  <si>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</si>
  <si>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</si>
  <si>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</si>
  <si>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</si>
  <si>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</si>
  <si>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</si>
  <si>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</si>
  <si>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</si>
  <si>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</si>
  <si>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</si>
  <si>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</si>
  <si>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</si>
  <si>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</si>
  <si>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</si>
  <si>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</si>
  <si>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</si>
  <si>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</si>
  <si>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</si>
  <si>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</si>
  <si>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</si>
  <si>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</si>
  <si>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</si>
  <si>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</si>
  <si>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</si>
  <si>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</si>
  <si>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</si>
  <si>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</si>
  <si>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</si>
  <si>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</si>
  <si>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</si>
  <si>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</si>
  <si>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</si>
  <si>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</si>
  <si>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</si>
  <si>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</si>
  <si>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</si>
  <si>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</si>
  <si>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</si>
  <si>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</si>
  <si>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</si>
  <si>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</si>
  <si>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</si>
  <si>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</si>
  <si>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</si>
  <si>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</si>
  <si>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</si>
  <si>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</si>
  <si>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</si>
  <si>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</si>
  <si>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</si>
  <si>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</si>
  <si>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</si>
  <si>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</si>
  <si>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</si>
  <si>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</si>
  <si>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</si>
  <si>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</si>
  <si>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</si>
  <si>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</si>
  <si>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</si>
  <si>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</si>
  <si>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</si>
  <si>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</si>
  <si>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</si>
  <si>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</si>
  <si>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</si>
  <si>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</si>
  <si>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</si>
  <si>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</si>
  <si>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</si>
  <si>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</si>
  <si>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</si>
  <si>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</si>
  <si>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</si>
  <si>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</si>
  <si>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</si>
  <si>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</si>
  <si>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</si>
  <si>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</si>
  <si>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</si>
  <si>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</si>
  <si>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</si>
  <si>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</si>
  <si>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</si>
  <si>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</si>
  <si>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</si>
  <si>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</si>
  <si>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</si>
  <si>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</si>
  <si>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</si>
  <si>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</si>
  <si>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</si>
  <si>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</si>
  <si>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</si>
  <si>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</si>
  <si>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</si>
  <si>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</si>
  <si>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</si>
  <si>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</si>
  <si>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</si>
  <si>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</si>
  <si>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横浜市中区相生町3-56-1</t>
  </si>
  <si>
    <t>風越建設株式会社　代表取締役　出川　久</t>
  </si>
  <si>
    <t>横浜市中区相生町３－５６－１</t>
  </si>
  <si>
    <t>０４５（２３２）５５８８</t>
  </si>
  <si>
    <t>横浜市長</t>
  </si>
  <si>
    <t>総合建設業</t>
  </si>
  <si>
    <t>045(232)5588</t>
  </si>
  <si>
    <t>場内で種類ごとに分別し保管　⇒　収集運搬業者に委託し処分場に運搬　⇒　処分業者が分別リサイクルし残渣が出れば最終処分。
汚泥→脱水固化→再資源化　廃プラ→破砕･選別･圧縮(溶融)→ｾﾒﾝﾄ燃料･固形燃料･プラ原料　紙→破砕･
選別･圧縮→製紙原料･ｾﾒﾝﾄ燃料･固形燃料　木→破砕･選別･圧縮･切断→燃料ﾁｯﾌﾟ･ｾﾒﾝﾄ燃料･固形燃料　
金属→破砕･選別･切断→製鋼原料　ガラ陶（石膏ボード）→石膏､紙分離→再利用　がれき類→破砕･選別
→再生砕石/砂材/合材　混廃→上記確種類ごと選別→リサイクル
ダンボール、金属など有価物は原則産廃扱いしない。
土木関係は現状なし。</t>
    <phoneticPr fontId="3"/>
  </si>
  <si>
    <t>代表取締役社長　－　環境管理責任者　－　ISO14001事務局　―　各作業所　―　収集運搬業者　―　処分業者　―　最終処分場</t>
    <phoneticPr fontId="3"/>
  </si>
  <si>
    <t>マニフェストは基本電子（JWNET）で運用。さらにe-マニフェストASP登録システム導入し、収運ドライバーに排出仮登録しメール送信してもらい職員がメール受信後承認し本登録、例外的に紙運用あり。その場合年度末事務局で集計し産業廃棄物管理票交付等状況報告を提出。今回は該当無（東京分に汚泥に関し発生有）。通常月例安全パトロール及びＩＳＯパトロール時に管理状況点検是正。</t>
    <rPh sb="54" eb="56">
      <t>ハイシュツ</t>
    </rPh>
    <rPh sb="56" eb="59">
      <t>カリトウロク</t>
    </rPh>
    <rPh sb="63" eb="65">
      <t>ソウシン</t>
    </rPh>
    <rPh sb="76" eb="79">
      <t>ジュシンゴ</t>
    </rPh>
    <rPh sb="79" eb="81">
      <t>ショウニン</t>
    </rPh>
    <rPh sb="82" eb="85">
      <t>ホントウロク</t>
    </rPh>
    <rPh sb="134" eb="135">
      <t>ナシ</t>
    </rPh>
    <rPh sb="136" eb="139">
      <t>トウキョウブン</t>
    </rPh>
    <rPh sb="140" eb="142">
      <t>オデイ</t>
    </rPh>
    <rPh sb="143" eb="144">
      <t>カン</t>
    </rPh>
    <rPh sb="145" eb="148">
      <t>ハッセイアリ</t>
    </rPh>
    <phoneticPr fontId="3"/>
  </si>
  <si>
    <t>特になし。</t>
    <rPh sb="0" eb="1">
      <t>トク</t>
    </rPh>
    <phoneticPr fontId="3"/>
  </si>
  <si>
    <t>・廃プラ、紙、木、金属、石膏ボード、ｶﾞﾗｽ･ｺﾝｸﾘｰﾄ･陶磁器、コンクリートガラ、ｱｽﾌｧﾙﾄ･ｺﾝｸﾘｰﾄガラ</t>
    <phoneticPr fontId="3"/>
  </si>
  <si>
    <t>各作業所への毎月安全パトロール時、着工より直近（前月）までの全排出量中の混廃発生割合の実績表を配付し分別促進を促す。</t>
    <rPh sb="0" eb="1">
      <t>カク</t>
    </rPh>
    <rPh sb="1" eb="4">
      <t>サ</t>
    </rPh>
    <rPh sb="6" eb="8">
      <t>マイツキ</t>
    </rPh>
    <rPh sb="8" eb="10">
      <t>アンゼン</t>
    </rPh>
    <rPh sb="15" eb="16">
      <t>ジ</t>
    </rPh>
    <rPh sb="17" eb="19">
      <t>チャッコウ</t>
    </rPh>
    <rPh sb="21" eb="23">
      <t>チョッキン</t>
    </rPh>
    <rPh sb="24" eb="26">
      <t>ゼンゲツ</t>
    </rPh>
    <rPh sb="30" eb="34">
      <t>ゼンハイシュツリョウ</t>
    </rPh>
    <rPh sb="34" eb="35">
      <t>チュウ</t>
    </rPh>
    <rPh sb="36" eb="38">
      <t>コンパイ</t>
    </rPh>
    <rPh sb="38" eb="40">
      <t>ハッセイ</t>
    </rPh>
    <rPh sb="40" eb="42">
      <t>ワリアイ</t>
    </rPh>
    <rPh sb="43" eb="46">
      <t>ジッセキヒョウ</t>
    </rPh>
    <rPh sb="47" eb="49">
      <t>ハイフ</t>
    </rPh>
    <rPh sb="50" eb="52">
      <t>ブンベツ</t>
    </rPh>
    <rPh sb="52" eb="54">
      <t>ソクシン</t>
    </rPh>
    <rPh sb="55" eb="56">
      <t>ウナガ</t>
    </rPh>
    <phoneticPr fontId="3"/>
  </si>
  <si>
    <t>令和  ７  年  ６  月 １２ 日</t>
    <phoneticPr fontId="3"/>
  </si>
  <si>
    <t>風越建設株式会社</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</si>
</sst>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B39" zoomScale="115" zoomScaleNormal="115" zoomScaleSheetLayoutView="115" workbookViewId="0">
      <selection activeCell="F50" sqref="F50:M51"/>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459</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450</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449</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460</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2729</v>
      </c>
      <c r="Q49" s="598"/>
      <c r="R49" s="598"/>
      <c r="S49" s="598"/>
      <c r="T49" s="598"/>
      <c r="U49" s="599"/>
    </row>
    <row r="50" spans="3:23" ht="26.25" customHeight="1" x14ac:dyDescent="0.15">
      <c r="C50" s="570" t="s">
        <v>11</v>
      </c>
      <c r="D50" s="571"/>
      <c r="E50" s="572"/>
      <c r="F50" s="581" t="s">
        <v>448</v>
      </c>
      <c r="G50" s="582"/>
      <c r="H50" s="582"/>
      <c r="I50" s="582"/>
      <c r="J50" s="582"/>
      <c r="K50" s="582"/>
      <c r="L50" s="582"/>
      <c r="M50" s="582"/>
      <c r="N50" s="341" t="s">
        <v>172</v>
      </c>
      <c r="O50" s="449"/>
      <c r="P50" s="450"/>
      <c r="Q50" s="585" t="s">
        <v>452</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451</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7006</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32</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453</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454</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8</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8576.7999999999993</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455</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8</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7245</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456</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457</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458</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8576.7999999999993</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8576.7999999999993</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7245</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7245</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7"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25</v>
      </c>
      <c r="P27" s="700"/>
      <c r="Q27" s="700"/>
      <c r="R27" s="700"/>
      <c r="S27" s="49" t="s">
        <v>38</v>
      </c>
      <c r="T27" s="70"/>
      <c r="U27" s="70"/>
      <c r="X27" s="68" t="s">
        <v>39</v>
      </c>
      <c r="Y27" s="71"/>
      <c r="AG27" s="58"/>
      <c r="AH27" s="58"/>
      <c r="AI27" s="58"/>
      <c r="AJ27" s="58"/>
      <c r="AK27" s="742">
        <f>+AG18+O27</f>
        <v>25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3"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218.5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200</v>
      </c>
      <c r="P27" s="700"/>
      <c r="Q27" s="700"/>
      <c r="R27" s="700"/>
      <c r="S27" s="49" t="s">
        <v>38</v>
      </c>
      <c r="T27" s="70"/>
      <c r="U27" s="70"/>
      <c r="X27" s="68" t="s">
        <v>39</v>
      </c>
      <c r="Y27" s="71"/>
      <c r="AG27" s="58"/>
      <c r="AH27" s="58"/>
      <c r="AI27" s="58"/>
      <c r="AJ27" s="58"/>
      <c r="AK27" s="742">
        <f>+AG18+O27</f>
        <v>200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218.5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218.5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7"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2650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2949.7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2650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2650</v>
      </c>
      <c r="P27" s="700"/>
      <c r="Q27" s="700"/>
      <c r="R27" s="700"/>
      <c r="S27" s="49" t="s">
        <v>38</v>
      </c>
      <c r="T27" s="70"/>
      <c r="U27" s="70"/>
      <c r="X27" s="68" t="s">
        <v>39</v>
      </c>
      <c r="Y27" s="71"/>
      <c r="AG27" s="58"/>
      <c r="AH27" s="58"/>
      <c r="AI27" s="58"/>
      <c r="AJ27" s="58"/>
      <c r="AK27" s="742">
        <f>+AG18+O27</f>
        <v>2650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2650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2949.7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2650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2949.7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風越建設株式会社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3"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340.6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300</v>
      </c>
      <c r="P27" s="700"/>
      <c r="Q27" s="700"/>
      <c r="R27" s="700"/>
      <c r="S27" s="49" t="s">
        <v>38</v>
      </c>
      <c r="T27" s="70"/>
      <c r="U27" s="70"/>
      <c r="X27" s="68" t="s">
        <v>39</v>
      </c>
      <c r="Y27" s="71"/>
      <c r="AG27" s="58"/>
      <c r="AH27" s="58"/>
      <c r="AI27" s="58"/>
      <c r="AJ27" s="58"/>
      <c r="AK27" s="742">
        <f>+AG18+O27</f>
        <v>300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340.6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340.6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A13"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風越建設株式会社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4623.3</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166.4</v>
      </c>
      <c r="M9" s="377">
        <f>IF(OR(ｷ.紙くず!F24&gt;0,ｷ.紙くず!F24&lt;0),ｷ.紙くず!F24,IF(M$19&gt;0,"0",0))</f>
        <v>31.9</v>
      </c>
      <c r="N9" s="377">
        <f>IF(OR(ｸ.木くず!F24&gt;0,ｸ.木くず!F24&lt;0),ｸ.木くず!F24,IF(N$19&gt;0,"0",0))</f>
        <v>215.4</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31</v>
      </c>
      <c r="T9" s="377">
        <f>IF(OR(ｾ.ｶﾞﾗｽ･ｺﾝｸﾘ･陶磁器くず!F24&gt;0,ｾ.ｶﾞﾗｽ･ｺﾝｸﾘ･陶磁器くず!F24&lt;0),ｾ.ｶﾞﾗｽ･ｺﾝｸﾘ･陶磁器くず!F24,IF(T$19&gt;0,"0",0))</f>
        <v>218.5</v>
      </c>
      <c r="U9" s="377">
        <f>IF(OR(ｿ.鉱さい!F24&gt;0,ｿ.鉱さい!F24&lt;0),ｿ.鉱さい!F24,IF(U$19&gt;0,"0",0))</f>
        <v>0</v>
      </c>
      <c r="V9" s="377">
        <f>IF(OR(ﾀ.がれき類!F24&gt;0,ﾀ.がれき類!F24&lt;0),ﾀ.がれき類!F24,IF(V$19&gt;0,"0",0))</f>
        <v>2949.7</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340.6</v>
      </c>
      <c r="AA9" s="379">
        <f>IF(SUM(G9:Z9)&gt;0,SUM(G9:Z9),IF(AA$19&gt;0,"0",0))</f>
        <v>8576.7999999999993</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4623.3</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166.4</v>
      </c>
      <c r="M14" s="383">
        <f>IF(OR(ｷ.紙くず!F29&gt;0,ｷ.紙くず!F29&lt;0),ｷ.紙くず!F29,IF(M$19&gt;0,"0",0))</f>
        <v>31.9</v>
      </c>
      <c r="N14" s="383">
        <f>IF(OR(ｸ.木くず!F29&gt;0,ｸ.木くず!F29&lt;0),ｸ.木くず!F29,IF(N$19&gt;0,"0",0))</f>
        <v>215.4</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31</v>
      </c>
      <c r="T14" s="383">
        <f>IF(OR(ｾ.ｶﾞﾗｽ･ｺﾝｸﾘ･陶磁器くず!F29&gt;0,ｾ.ｶﾞﾗｽ･ｺﾝｸﾘ･陶磁器くず!F29&lt;0),ｾ.ｶﾞﾗｽ･ｺﾝｸﾘ･陶磁器くず!F29,IF(T$19&gt;0,"0",0))</f>
        <v>218.5</v>
      </c>
      <c r="U14" s="383">
        <f>IF(OR(ｿ.鉱さい!F29&gt;0,ｿ.鉱さい!F29&lt;0),ｿ.鉱さい!F29,IF(U$19&gt;0,"0",0))</f>
        <v>0</v>
      </c>
      <c r="V14" s="383">
        <f>IF(OR(ﾀ.がれき類!F29&gt;0,ﾀ.がれき類!F29&lt;0),ﾀ.がれき類!F29,IF(V$19&gt;0,"0",0))</f>
        <v>2949.7</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340.6</v>
      </c>
      <c r="AA14" s="385">
        <f t="shared" si="0"/>
        <v>8576.7999999999993</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4623.3</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166.4</v>
      </c>
      <c r="M16" s="383">
        <f>IF(OR(ｷ.紙くず!F31&gt;0,ｷ.紙くず!F31&lt;0),ｷ.紙くず!F31,IF(M$19&gt;0,"0",0))</f>
        <v>31.9</v>
      </c>
      <c r="N16" s="383">
        <f>IF(OR(ｸ.木くず!F31&gt;0,ｸ.木くず!F31&lt;0),ｸ.木くず!F31,IF(N$19&gt;0,"0",0))</f>
        <v>215.4</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31</v>
      </c>
      <c r="T16" s="383">
        <f>IF(OR(ｾ.ｶﾞﾗｽ･ｺﾝｸﾘ･陶磁器くず!F31&gt;0,ｾ.ｶﾞﾗｽ･ｺﾝｸﾘ･陶磁器くず!F31&lt;0),ｾ.ｶﾞﾗｽ･ｺﾝｸﾘ･陶磁器くず!F31,IF(T$19&gt;0,"0",0))</f>
        <v>218.5</v>
      </c>
      <c r="U16" s="383">
        <f>IF(OR(ｿ.鉱さい!F31&gt;0,ｿ.鉱さい!F31&lt;0),ｿ.鉱さい!F31,IF(U$19&gt;0,"0",0))</f>
        <v>0</v>
      </c>
      <c r="V16" s="383">
        <f>IF(OR(ﾀ.がれき類!F31&gt;0,ﾀ.がれき類!F31&lt;0),ﾀ.がれき類!F31,IF(V$19&gt;0,"0",0))</f>
        <v>2949.7</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340.6</v>
      </c>
      <c r="AA16" s="385">
        <f t="shared" si="0"/>
        <v>8576.7999999999993</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3700</v>
      </c>
      <c r="I19" s="389">
        <f t="shared" si="1"/>
        <v>0</v>
      </c>
      <c r="J19" s="389">
        <f t="shared" si="1"/>
        <v>0</v>
      </c>
      <c r="K19" s="389">
        <f t="shared" si="1"/>
        <v>0</v>
      </c>
      <c r="L19" s="389">
        <f t="shared" si="1"/>
        <v>150</v>
      </c>
      <c r="M19" s="389">
        <f t="shared" si="1"/>
        <v>30</v>
      </c>
      <c r="N19" s="389">
        <f t="shared" si="1"/>
        <v>190</v>
      </c>
      <c r="O19" s="389">
        <f t="shared" si="1"/>
        <v>0</v>
      </c>
      <c r="P19" s="389">
        <f t="shared" si="1"/>
        <v>0</v>
      </c>
      <c r="Q19" s="389">
        <f t="shared" si="1"/>
        <v>0</v>
      </c>
      <c r="R19" s="389">
        <f t="shared" si="1"/>
        <v>0</v>
      </c>
      <c r="S19" s="389">
        <f t="shared" si="1"/>
        <v>25</v>
      </c>
      <c r="T19" s="389">
        <f t="shared" si="1"/>
        <v>200</v>
      </c>
      <c r="U19" s="389">
        <f t="shared" si="1"/>
        <v>0</v>
      </c>
      <c r="V19" s="389">
        <f t="shared" si="1"/>
        <v>2650</v>
      </c>
      <c r="W19" s="389">
        <f t="shared" si="1"/>
        <v>0</v>
      </c>
      <c r="X19" s="389">
        <f t="shared" si="1"/>
        <v>0</v>
      </c>
      <c r="Y19" s="389">
        <f t="shared" si="1"/>
        <v>0</v>
      </c>
      <c r="Z19" s="390">
        <f t="shared" si="1"/>
        <v>300</v>
      </c>
      <c r="AA19" s="391">
        <f t="shared" ref="AA19:AA25" si="2">SUM(G19:Z19)</f>
        <v>7245</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3700</v>
      </c>
      <c r="I37" s="424">
        <f t="shared" si="8"/>
        <v>0</v>
      </c>
      <c r="J37" s="424">
        <f t="shared" si="8"/>
        <v>0</v>
      </c>
      <c r="K37" s="424">
        <f t="shared" si="8"/>
        <v>0</v>
      </c>
      <c r="L37" s="424">
        <f t="shared" si="8"/>
        <v>150</v>
      </c>
      <c r="M37" s="424">
        <f t="shared" si="8"/>
        <v>30</v>
      </c>
      <c r="N37" s="424">
        <f t="shared" si="8"/>
        <v>190</v>
      </c>
      <c r="O37" s="424">
        <f t="shared" si="8"/>
        <v>0</v>
      </c>
      <c r="P37" s="424">
        <f t="shared" si="8"/>
        <v>0</v>
      </c>
      <c r="Q37" s="424">
        <f t="shared" si="8"/>
        <v>0</v>
      </c>
      <c r="R37" s="424">
        <f t="shared" si="8"/>
        <v>0</v>
      </c>
      <c r="S37" s="424">
        <f t="shared" si="8"/>
        <v>25</v>
      </c>
      <c r="T37" s="424">
        <f t="shared" si="8"/>
        <v>200</v>
      </c>
      <c r="U37" s="424">
        <f t="shared" si="8"/>
        <v>0</v>
      </c>
      <c r="V37" s="424">
        <f t="shared" si="8"/>
        <v>2650</v>
      </c>
      <c r="W37" s="424">
        <f t="shared" si="8"/>
        <v>0</v>
      </c>
      <c r="X37" s="424">
        <f t="shared" si="8"/>
        <v>0</v>
      </c>
      <c r="Y37" s="424">
        <f t="shared" si="8"/>
        <v>0</v>
      </c>
      <c r="Z37" s="425">
        <f t="shared" si="8"/>
        <v>300</v>
      </c>
      <c r="AA37" s="426">
        <f t="shared" si="4"/>
        <v>7245</v>
      </c>
    </row>
    <row r="38" spans="2:27" ht="24" customHeight="1" x14ac:dyDescent="0.15">
      <c r="B38" s="170"/>
      <c r="C38" s="776"/>
      <c r="D38" s="227"/>
      <c r="E38" s="225" t="s">
        <v>319</v>
      </c>
      <c r="F38" s="443"/>
      <c r="G38" s="415">
        <f t="shared" ref="G38:Z38" si="9">SUM(G39:G41)</f>
        <v>0</v>
      </c>
      <c r="H38" s="415">
        <f t="shared" si="9"/>
        <v>3700</v>
      </c>
      <c r="I38" s="415">
        <f t="shared" si="9"/>
        <v>0</v>
      </c>
      <c r="J38" s="415">
        <f t="shared" si="9"/>
        <v>0</v>
      </c>
      <c r="K38" s="415">
        <f t="shared" si="9"/>
        <v>0</v>
      </c>
      <c r="L38" s="415">
        <f t="shared" si="9"/>
        <v>150</v>
      </c>
      <c r="M38" s="415">
        <f t="shared" si="9"/>
        <v>30</v>
      </c>
      <c r="N38" s="415">
        <f t="shared" si="9"/>
        <v>190</v>
      </c>
      <c r="O38" s="415">
        <f t="shared" si="9"/>
        <v>0</v>
      </c>
      <c r="P38" s="415">
        <f t="shared" si="9"/>
        <v>0</v>
      </c>
      <c r="Q38" s="415">
        <f t="shared" si="9"/>
        <v>0</v>
      </c>
      <c r="R38" s="415">
        <f t="shared" si="9"/>
        <v>0</v>
      </c>
      <c r="S38" s="415">
        <f t="shared" si="9"/>
        <v>25</v>
      </c>
      <c r="T38" s="415">
        <f t="shared" si="9"/>
        <v>200</v>
      </c>
      <c r="U38" s="415">
        <f t="shared" si="9"/>
        <v>0</v>
      </c>
      <c r="V38" s="415">
        <f t="shared" si="9"/>
        <v>2650</v>
      </c>
      <c r="W38" s="415">
        <f t="shared" si="9"/>
        <v>0</v>
      </c>
      <c r="X38" s="415">
        <f t="shared" si="9"/>
        <v>0</v>
      </c>
      <c r="Y38" s="415">
        <f t="shared" si="9"/>
        <v>0</v>
      </c>
      <c r="Z38" s="416">
        <f t="shared" si="9"/>
        <v>300</v>
      </c>
      <c r="AA38" s="417">
        <f t="shared" si="4"/>
        <v>7245</v>
      </c>
    </row>
    <row r="39" spans="2:27" ht="24" customHeight="1" x14ac:dyDescent="0.15">
      <c r="B39" s="170"/>
      <c r="C39" s="776"/>
      <c r="D39" s="228"/>
      <c r="E39" s="223"/>
      <c r="F39" s="221" t="s">
        <v>233</v>
      </c>
      <c r="G39" s="418">
        <f>+ｱ.燃え殻!$Z$28</f>
        <v>0</v>
      </c>
      <c r="H39" s="418">
        <f>+ｲ.汚泥!$Z$28</f>
        <v>3700</v>
      </c>
      <c r="I39" s="418">
        <f>+ｳ.廃油!$Z$28</f>
        <v>0</v>
      </c>
      <c r="J39" s="418">
        <f>+ｴ.廃酸!$Z$28</f>
        <v>0</v>
      </c>
      <c r="K39" s="418">
        <f>+ｵ.廃ｱﾙｶﾘ!$Z$28</f>
        <v>0</v>
      </c>
      <c r="L39" s="418">
        <f>+ｶ.廃ﾌﾟﾗ類!$Z$28</f>
        <v>150</v>
      </c>
      <c r="M39" s="418">
        <f>+ｷ.紙くず!$Z$28</f>
        <v>30</v>
      </c>
      <c r="N39" s="418">
        <f>+ｸ.木くず!$Z$28</f>
        <v>190</v>
      </c>
      <c r="O39" s="418">
        <f>+ｹ.繊維くず!$Z$28</f>
        <v>0</v>
      </c>
      <c r="P39" s="418">
        <f>+ｺ.動植物性残さ!$Z$28</f>
        <v>0</v>
      </c>
      <c r="Q39" s="418">
        <f>+ｻ.動物系固形不要物!$Z$28</f>
        <v>0</v>
      </c>
      <c r="R39" s="418">
        <f>+ｼ.ｺﾞﾑくず!$Z$28</f>
        <v>0</v>
      </c>
      <c r="S39" s="418">
        <f>+ｽ.金属くず!$Z$28</f>
        <v>25</v>
      </c>
      <c r="T39" s="418">
        <f>+ｾ.ｶﾞﾗｽ･ｺﾝｸﾘ･陶磁器くず!$Z$28</f>
        <v>200</v>
      </c>
      <c r="U39" s="418">
        <f>+ｿ.鉱さい!$Z$28</f>
        <v>0</v>
      </c>
      <c r="V39" s="418">
        <f>+ﾀ.がれき類!$Z$28</f>
        <v>2650</v>
      </c>
      <c r="W39" s="418">
        <f>+ﾁ.動物のふん尿!$Z$28</f>
        <v>0</v>
      </c>
      <c r="X39" s="418">
        <f>+ﾂ.動物の死体!$Z$28</f>
        <v>0</v>
      </c>
      <c r="Y39" s="418">
        <f>+ﾃ.ばいじん!$Z$28</f>
        <v>0</v>
      </c>
      <c r="Z39" s="419">
        <f>+ﾄ.混合廃棄物その他!$Z$28</f>
        <v>300</v>
      </c>
      <c r="AA39" s="420">
        <f t="shared" si="4"/>
        <v>7245</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3700</v>
      </c>
      <c r="I43" s="427">
        <f>+ｳ.廃油!$AK$27</f>
        <v>0</v>
      </c>
      <c r="J43" s="427">
        <f>+ｴ.廃酸!$AK$27</f>
        <v>0</v>
      </c>
      <c r="K43" s="427">
        <f>+ｵ.廃ｱﾙｶﾘ!$AK$27</f>
        <v>0</v>
      </c>
      <c r="L43" s="427">
        <f>+ｶ.廃ﾌﾟﾗ類!$AK$27</f>
        <v>150</v>
      </c>
      <c r="M43" s="427">
        <f>+ｷ.紙くず!$AK$27</f>
        <v>30</v>
      </c>
      <c r="N43" s="427">
        <f>+ｸ.木くず!$AK$27</f>
        <v>190</v>
      </c>
      <c r="O43" s="427">
        <f>+ｹ.繊維くず!$AK$27</f>
        <v>0</v>
      </c>
      <c r="P43" s="427">
        <f>+ｺ.動植物性残さ!$AK$27</f>
        <v>0</v>
      </c>
      <c r="Q43" s="427">
        <f>+ｻ.動物系固形不要物!$AK$27</f>
        <v>0</v>
      </c>
      <c r="R43" s="427">
        <f>+ｼ.ｺﾞﾑくず!$AK$27</f>
        <v>0</v>
      </c>
      <c r="S43" s="427">
        <f>+ｽ.金属くず!$AK$27</f>
        <v>25</v>
      </c>
      <c r="T43" s="427">
        <f>+ｾ.ｶﾞﾗｽ･ｺﾝｸﾘ･陶磁器くず!$AK$27</f>
        <v>200</v>
      </c>
      <c r="U43" s="427">
        <f>+ｿ.鉱さい!$AK$27</f>
        <v>0</v>
      </c>
      <c r="V43" s="427">
        <f>+ﾀ.がれき類!$AK$27</f>
        <v>2650</v>
      </c>
      <c r="W43" s="427">
        <f>+ﾁ.動物のふん尿!$AK$27</f>
        <v>0</v>
      </c>
      <c r="X43" s="427">
        <f>+ﾂ.動物の死体!$AK$27</f>
        <v>0</v>
      </c>
      <c r="Y43" s="427">
        <f>+ﾃ.ばいじん!$AK$27</f>
        <v>0</v>
      </c>
      <c r="Z43" s="428">
        <f>+ﾄ.混合廃棄物その他!$AK$27</f>
        <v>300</v>
      </c>
      <c r="AA43" s="429">
        <f t="shared" si="4"/>
        <v>7245</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3700</v>
      </c>
      <c r="I45" s="433">
        <f>+ｳ.廃油!$AR$24</f>
        <v>0</v>
      </c>
      <c r="J45" s="433">
        <f>+ｴ.廃酸!$AR$24</f>
        <v>0</v>
      </c>
      <c r="K45" s="433">
        <f>+ｵ.廃ｱﾙｶﾘ!$AR$24</f>
        <v>0</v>
      </c>
      <c r="L45" s="433">
        <f>+ｶ.廃ﾌﾟﾗ類!$AR$24</f>
        <v>150</v>
      </c>
      <c r="M45" s="433">
        <f>+ｷ.紙くず!$AR$24</f>
        <v>30</v>
      </c>
      <c r="N45" s="433">
        <f>+ｸ.木くず!$AR$24</f>
        <v>190</v>
      </c>
      <c r="O45" s="433">
        <f>+ｹ.繊維くず!$AR$24</f>
        <v>0</v>
      </c>
      <c r="P45" s="433">
        <f>+ｺ.動植物性残さ!$AR$24</f>
        <v>0</v>
      </c>
      <c r="Q45" s="433">
        <f>+ｻ.動物系固形不要物!$AR$24</f>
        <v>0</v>
      </c>
      <c r="R45" s="433">
        <f>+ｼ.ｺﾞﾑくず!$AR$24</f>
        <v>0</v>
      </c>
      <c r="S45" s="433">
        <f>+ｽ.金属くず!$AR$24</f>
        <v>25</v>
      </c>
      <c r="T45" s="433">
        <f>+ｾ.ｶﾞﾗｽ･ｺﾝｸﾘ･陶磁器くず!$AR$24</f>
        <v>200</v>
      </c>
      <c r="U45" s="433">
        <f>+ｿ.鉱さい!$AR$24</f>
        <v>0</v>
      </c>
      <c r="V45" s="433">
        <f>+ﾀ.がれき類!$AR$24</f>
        <v>2650</v>
      </c>
      <c r="W45" s="433">
        <f>+ﾁ.動物のふん尿!$AR$24</f>
        <v>0</v>
      </c>
      <c r="X45" s="433">
        <f>+ﾂ.動物の死体!$AR$24</f>
        <v>0</v>
      </c>
      <c r="Y45" s="433">
        <f>+ﾃ.ばいじん!$AR$24</f>
        <v>0</v>
      </c>
      <c r="Z45" s="434">
        <f>+ﾄ.混合廃棄物その他!$AR$24</f>
        <v>300</v>
      </c>
      <c r="AA45" s="435">
        <f t="shared" si="4"/>
        <v>7245</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8323.2999999999993</v>
      </c>
      <c r="I55" s="480">
        <f t="shared" si="10"/>
        <v>0</v>
      </c>
      <c r="J55" s="480">
        <f t="shared" si="10"/>
        <v>0</v>
      </c>
      <c r="K55" s="480">
        <f t="shared" si="10"/>
        <v>0</v>
      </c>
      <c r="L55" s="480">
        <f t="shared" si="10"/>
        <v>316.39999999999998</v>
      </c>
      <c r="M55" s="480">
        <f t="shared" si="10"/>
        <v>61.9</v>
      </c>
      <c r="N55" s="480">
        <f t="shared" si="10"/>
        <v>405.4</v>
      </c>
      <c r="O55" s="480">
        <f t="shared" si="10"/>
        <v>0</v>
      </c>
      <c r="P55" s="480">
        <f t="shared" si="10"/>
        <v>0</v>
      </c>
      <c r="Q55" s="480">
        <f t="shared" si="10"/>
        <v>0</v>
      </c>
      <c r="R55" s="480">
        <f t="shared" si="10"/>
        <v>0</v>
      </c>
      <c r="S55" s="480">
        <f t="shared" si="10"/>
        <v>56</v>
      </c>
      <c r="T55" s="480">
        <f t="shared" si="10"/>
        <v>418.5</v>
      </c>
      <c r="U55" s="480">
        <f t="shared" si="10"/>
        <v>0</v>
      </c>
      <c r="V55" s="480">
        <f t="shared" si="10"/>
        <v>5599.7</v>
      </c>
      <c r="W55" s="480">
        <f t="shared" si="10"/>
        <v>0</v>
      </c>
      <c r="X55" s="480">
        <f t="shared" si="10"/>
        <v>0</v>
      </c>
      <c r="Y55" s="480">
        <f t="shared" si="10"/>
        <v>0</v>
      </c>
      <c r="Z55" s="480">
        <f t="shared" si="10"/>
        <v>640.6</v>
      </c>
      <c r="AA55" s="481">
        <f>+AA9+AA19+AA20</f>
        <v>15821.8</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７  年  ６  月 １２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横浜市中区相生町3-56-1</v>
      </c>
      <c r="M16" s="851"/>
      <c r="N16" s="851"/>
      <c r="O16" s="851"/>
      <c r="P16" s="851"/>
      <c r="Q16" s="851"/>
      <c r="R16" s="851"/>
      <c r="S16" s="851"/>
      <c r="T16" s="851"/>
      <c r="U16" s="282"/>
    </row>
    <row r="17" spans="1:21" ht="26.25" customHeight="1" x14ac:dyDescent="0.15">
      <c r="C17" s="86"/>
      <c r="I17" s="25"/>
      <c r="J17" s="25" t="s">
        <v>7</v>
      </c>
      <c r="K17" s="25"/>
      <c r="L17" s="851" t="str">
        <f>+表紙!L41</f>
        <v>風越建設株式会社　代表取締役　出川　久</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０４５（２３２）５５８８</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風越建設株式会社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2729</v>
      </c>
      <c r="Q25" s="823"/>
      <c r="R25" s="823"/>
      <c r="S25" s="823"/>
      <c r="T25" s="823"/>
      <c r="U25" s="824"/>
    </row>
    <row r="26" spans="1:21" ht="26.25" customHeight="1" x14ac:dyDescent="0.15">
      <c r="C26" s="570" t="s">
        <v>11</v>
      </c>
      <c r="D26" s="571"/>
      <c r="E26" s="572"/>
      <c r="F26" s="838" t="str">
        <f>+表紙!F50</f>
        <v>横浜市中区相生町３－５６－１</v>
      </c>
      <c r="G26" s="839"/>
      <c r="H26" s="839"/>
      <c r="I26" s="839"/>
      <c r="J26" s="839"/>
      <c r="K26" s="839"/>
      <c r="L26" s="839"/>
      <c r="M26" s="839"/>
      <c r="N26" s="341" t="s">
        <v>172</v>
      </c>
      <c r="O26"/>
      <c r="P26"/>
      <c r="Q26" s="833" t="str">
        <f>IF(+表紙!Q50="","",+表紙!Q50)</f>
        <v>045(232)5588</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総合建設業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7006</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32</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8576.7999999999993</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マニフェストは基本電子（JWNET）で運用。さらにe-マニフェストASP登録システム導入し、収運ドライバーに排出仮登録しメール送信してもらい職員がメール受信後承認し本登録、例外的に紙運用あり。その場合年度末事務局で集計し産業廃棄物管理票交付等状況報告を提出。今回は該当無（東京分に汚泥に関し発生有）。通常月例安全パトロール及びＩＳＯパトロール時に管理状況点検是正。</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7245</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特になし。</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・廃プラ、紙、木、金属、石膏ボード、ｶﾞﾗｽ･ｺﾝｸﾘｰﾄ･陶磁器、コンクリートガラ、ｱｽﾌｧﾙﾄ･ｺﾝｸﾘｰﾄガラ</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各作業所への毎月安全パトロール時、着工より直近（前月）までの全排出量中の混廃発生割合の実績表を配付し分別促進を促す。</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8576.7999999999993</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8576.7999999999993</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7245</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7245</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0"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3700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4623.3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3700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3700</v>
      </c>
      <c r="P27" s="700"/>
      <c r="Q27" s="700"/>
      <c r="R27" s="700"/>
      <c r="S27" s="49" t="s">
        <v>38</v>
      </c>
      <c r="T27" s="70"/>
      <c r="U27" s="70"/>
      <c r="X27" s="68" t="s">
        <v>39</v>
      </c>
      <c r="Y27" s="71"/>
      <c r="AG27" s="58"/>
      <c r="AH27" s="58"/>
      <c r="AI27" s="58"/>
      <c r="AJ27" s="58"/>
      <c r="AK27" s="742">
        <f>+AG18+O27</f>
        <v>3700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3700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4623.3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3700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4623.3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7"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150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166.4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150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150</v>
      </c>
      <c r="P27" s="700"/>
      <c r="Q27" s="700"/>
      <c r="R27" s="700"/>
      <c r="S27" s="49" t="s">
        <v>38</v>
      </c>
      <c r="T27" s="70"/>
      <c r="U27" s="70"/>
      <c r="X27" s="68" t="s">
        <v>39</v>
      </c>
      <c r="Y27" s="71"/>
      <c r="AG27" s="58"/>
      <c r="AH27" s="58"/>
      <c r="AI27" s="58"/>
      <c r="AJ27" s="58"/>
      <c r="AK27" s="742">
        <f>+AG18+O27</f>
        <v>150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150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166.4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150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166.4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7"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31.9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30</v>
      </c>
      <c r="P27" s="700"/>
      <c r="Q27" s="700"/>
      <c r="R27" s="700"/>
      <c r="S27" s="49" t="s">
        <v>38</v>
      </c>
      <c r="T27" s="70"/>
      <c r="U27" s="70"/>
      <c r="X27" s="68" t="s">
        <v>39</v>
      </c>
      <c r="Y27" s="71"/>
      <c r="AG27" s="58"/>
      <c r="AH27" s="58"/>
      <c r="AI27" s="58"/>
      <c r="AJ27" s="58"/>
      <c r="AK27" s="742">
        <f>+AG18+O27</f>
        <v>30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31.9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31.9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風越建設株式会社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190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215.4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190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190</v>
      </c>
      <c r="P27" s="700"/>
      <c r="Q27" s="700"/>
      <c r="R27" s="700"/>
      <c r="S27" s="49" t="s">
        <v>38</v>
      </c>
      <c r="T27" s="70"/>
      <c r="U27" s="70"/>
      <c r="X27" s="68" t="s">
        <v>39</v>
      </c>
      <c r="Y27" s="71"/>
      <c r="AG27" s="58"/>
      <c r="AH27" s="58"/>
      <c r="AI27" s="58"/>
      <c r="AJ27" s="58"/>
      <c r="AK27" s="742">
        <f>+AG18+O27</f>
        <v>190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190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215.4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190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215.4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2025-06-25T06:13:14Z</dcterms:created>
  <dcterms:modified xsi:type="dcterms:W3CDTF">2025-06-25T06:13:15Z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