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B40F99C3-E82F-4667-B672-E43DF79C88A2}" xr6:coauthVersionLast="47" xr6:coauthVersionMax="47" xr10:uidLastSave="{00000000-0000-0000-0000-000000000000}"/>
  <bookViews>
    <workbookView xWindow="-120" yWindow="-120"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79"/>
  <c r="R60" i="94" s="1"/>
  <c r="AL31" i="89"/>
  <c r="Q60" i="94" s="1"/>
  <c r="AL31" i="88"/>
  <c r="P60" i="94" s="1"/>
  <c r="AL31" i="87"/>
  <c r="O60" i="94" s="1"/>
  <c r="AL31" i="77"/>
  <c r="K60" i="94" s="1"/>
  <c r="AL31" i="76"/>
  <c r="J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1" i="77"/>
  <c r="K49" i="94"/>
  <c r="H31" i="76"/>
  <c r="J49" i="94"/>
  <c r="H31" i="74"/>
  <c r="H49" i="94"/>
  <c r="H36" i="78"/>
  <c r="H37" i="78"/>
  <c r="H24" i="78"/>
  <c r="H31" i="2"/>
  <c r="Q36" i="94"/>
  <c r="G36" i="94"/>
  <c r="G35" i="94" s="1"/>
  <c r="G26" i="94" s="1"/>
  <c r="G27" i="94" s="1"/>
  <c r="H31" i="88"/>
  <c r="AL27" i="80"/>
  <c r="AL31" i="80" s="1"/>
  <c r="V60" i="94" s="1"/>
  <c r="N42" i="94"/>
  <c r="N41" i="94" s="1"/>
  <c r="N19" i="94" s="1"/>
  <c r="Y49" i="94"/>
  <c r="S49" i="94"/>
  <c r="Y21" i="89"/>
  <c r="H27" i="89" s="1"/>
  <c r="P16" i="89"/>
  <c r="Q58" i="94" s="1"/>
  <c r="Y21" i="78"/>
  <c r="H27" i="78" s="1"/>
  <c r="P16" i="78"/>
  <c r="L58" i="94" s="1"/>
  <c r="H31" i="75"/>
  <c r="Y21" i="88"/>
  <c r="H27" i="88" s="1"/>
  <c r="H31" i="89"/>
  <c r="AL27" i="75"/>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Q35" i="94"/>
  <c r="Q26" i="94" s="1"/>
  <c r="Q27" i="94" s="1"/>
  <c r="N36" i="94"/>
  <c r="N35" i="94" s="1"/>
  <c r="N26" i="94" s="1"/>
  <c r="N27" i="94" s="1"/>
  <c r="Y21" i="91"/>
  <c r="H27" i="91" s="1"/>
  <c r="P16" i="92"/>
  <c r="Z58" i="94" s="1"/>
  <c r="AA22" i="94"/>
  <c r="AA28" i="94"/>
  <c r="AL27" i="90"/>
  <c r="H29" i="90" s="1"/>
  <c r="AL27" i="78"/>
  <c r="AL31" i="78" s="1"/>
  <c r="L60"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5" l="1"/>
  <c r="AL31" i="75"/>
  <c r="I60" i="94" s="1"/>
  <c r="H29" i="80"/>
  <c r="V47" i="94"/>
  <c r="H29" i="84"/>
  <c r="AL31" i="84"/>
  <c r="T60" i="94" s="1"/>
  <c r="P16" i="75"/>
  <c r="I58"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<sst xmlns="http://schemas.openxmlformats.org/spreadsheetml/2006/main" count="3305" uniqueCount="475">
  <si>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</si>
  <si>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</si>
  <si>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</si>
  <si>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</si>
  <si>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</si>
  <si>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</si>
  <si>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</si>
  <si>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</si>
  <si>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</si>
  <si>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</si>
  <si>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</si>
  <si>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</si>
  <si>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</si>
  <si>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</si>
  <si>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</si>
  <si>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</si>
  <si>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</si>
  <si>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</si>
  <si>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</si>
  <si>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</si>
  <si>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</si>
  <si>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</si>
  <si>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</si>
  <si>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</si>
  <si>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</si>
  <si>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</si>
  <si>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</si>
  <si>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</si>
  <si>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</si>
  <si>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</si>
  <si>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</si>
  <si>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</si>
  <si>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</si>
  <si>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</si>
  <si>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</si>
  <si>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</si>
  <si>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</si>
  <si>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</si>
  <si>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</si>
  <si>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</si>
  <si>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</si>
  <si>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</si>
  <si>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</si>
  <si>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</si>
  <si>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</si>
  <si>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</si>
  <si>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</si>
  <si>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</si>
  <si>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</si>
  <si>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</si>
  <si>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</si>
  <si>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</si>
  <si>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</si>
  <si>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</si>
  <si>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</si>
  <si>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</si>
  <si>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</si>
  <si>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</si>
  <si>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</si>
  <si>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</si>
  <si>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</si>
  <si>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</si>
  <si>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</si>
  <si>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</si>
  <si>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</si>
  <si>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</si>
  <si>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</si>
  <si>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</si>
  <si>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</si>
  <si>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</si>
  <si>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</si>
  <si>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</si>
  <si>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</si>
  <si>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</si>
  <si>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</si>
  <si>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</si>
  <si>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</si>
  <si>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</si>
  <si>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</si>
  <si>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</si>
  <si>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</si>
  <si>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</si>
  <si>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</si>
  <si>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</si>
  <si>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</si>
  <si>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</si>
  <si>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</si>
  <si>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</si>
  <si>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</si>
  <si>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</si>
  <si>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</si>
  <si>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</si>
  <si>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</si>
  <si>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</si>
  <si>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</si>
  <si>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</si>
  <si>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</si>
  <si>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</si>
  <si>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</si>
  <si>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</si>
  <si>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</si>
  <si>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</si>
  <si>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</si>
  <si>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</si>
  <si>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</si>
  <si>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</si>
  <si>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</si>
  <si>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</si>
  <si>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</si>
  <si>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</si>
  <si>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</si>
  <si>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</si>
  <si>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</si>
  <si>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</si>
  <si>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</si>
  <si>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</si>
  <si>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</si>
  <si>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</si>
  <si>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</si>
  <si>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</si>
  <si>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</si>
  <si>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</si>
  <si>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</si>
  <si>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</si>
  <si>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</si>
  <si>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</si>
  <si>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</si>
  <si>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</si>
  <si>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</si>
  <si>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</si>
  <si>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</si>
  <si>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</si>
  <si>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</si>
  <si>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</si>
  <si>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</si>
  <si>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</si>
  <si>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</si>
  <si>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</si>
  <si>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</si>
  <si>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</si>
  <si>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</si>
  <si>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</si>
  <si>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</si>
  <si>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</si>
  <si>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</si>
  <si>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</si>
  <si>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</si>
  <si>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</si>
  <si>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</si>
  <si>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</si>
  <si>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</si>
  <si>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</si>
  <si>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</si>
  <si>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</si>
  <si>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</si>
  <si>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</si>
  <si>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</si>
  <si>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</si>
  <si>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</si>
  <si>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</si>
  <si>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</si>
  <si>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</si>
  <si>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</si>
  <si>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</si>
  <si>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</si>
  <si>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</si>
  <si>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</si>
  <si>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</si>
  <si>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</si>
  <si>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</si>
  <si>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</si>
  <si>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</si>
  <si>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</si>
  <si>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</si>
  <si>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</si>
  <si>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</si>
  <si>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</si>
  <si>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</si>
  <si>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</si>
  <si>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</si>
  <si>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</si>
  <si>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</si>
  <si>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</si>
  <si>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</si>
  <si>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</si>
  <si>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</si>
  <si>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</si>
  <si>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</si>
  <si>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</si>
  <si>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</si>
  <si>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</si>
  <si>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</si>
  <si>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</si>
  <si>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</si>
  <si>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</si>
  <si>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</si>
  <si>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</si>
  <si>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</si>
  <si>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</si>
  <si>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</si>
  <si>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</si>
  <si>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</si>
  <si>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</si>
  <si>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</si>
  <si>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</si>
  <si>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</si>
  <si>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</si>
  <si>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</si>
  <si>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</si>
  <si>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</si>
  <si>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</si>
  <si>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</si>
  <si>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</si>
  <si>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</si>
  <si>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</si>
  <si>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</si>
  <si>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</si>
  <si>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</si>
  <si>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</si>
  <si>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</si>
  <si>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</si>
  <si>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</si>
  <si>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</si>
  <si>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</si>
  <si>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</si>
  <si>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</si>
  <si>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</si>
  <si>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</si>
  <si>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</si>
  <si>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</si>
  <si>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</si>
  <si>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</si>
  <si>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</si>
  <si>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</si>
  <si>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</si>
  <si>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</si>
  <si>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</si>
  <si>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</si>
  <si>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</si>
  <si>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</si>
  <si>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</si>
  <si>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</si>
  <si>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</si>
  <si>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</si>
  <si>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</si>
  <si>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</si>
  <si>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</si>
  <si>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</si>
  <si>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</si>
  <si>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</si>
  <si>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</si>
  <si>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</si>
  <si>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</si>
  <si>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</si>
  <si>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</si>
  <si>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</si>
  <si>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</si>
  <si>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</si>
  <si>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</si>
  <si>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</si>
  <si>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</si>
  <si>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</si>
  <si>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</si>
  <si>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</si>
  <si>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</si>
  <si>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</si>
  <si>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</si>
  <si>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</si>
  <si>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</si>
  <si>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</si>
  <si>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</si>
  <si>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</si>
  <si>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</si>
  <si>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</si>
  <si>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</si>
  <si>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</si>
  <si>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</si>
  <si>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</si>
  <si>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</si>
  <si>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</si>
  <si>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</si>
  <si>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</si>
  <si>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</si>
  <si>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</si>
  <si>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</si>
  <si>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</si>
  <si>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</si>
  <si>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</si>
  <si>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</si>
  <si>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</si>
  <si>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</si>
  <si>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</si>
  <si>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</si>
  <si>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</si>
  <si>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</si>
  <si>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</si>
  <si>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</si>
  <si>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</si>
  <si>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</si>
  <si>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</si>
  <si>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</si>
  <si>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</si>
  <si>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</si>
  <si>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</si>
  <si>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</si>
  <si>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</si>
  <si>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</si>
  <si>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</si>
  <si>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</si>
  <si>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</si>
  <si>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</si>
  <si>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</si>
  <si>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</si>
  <si>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</si>
  <si>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</si>
  <si>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</si>
  <si>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</si>
  <si>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</si>
  <si>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</si>
  <si>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</si>
  <si>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</si>
  <si>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</si>
  <si>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</si>
  <si>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</si>
  <si>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</si>
  <si>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</si>
  <si>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</si>
  <si>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</si>
  <si>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</si>
  <si>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</si>
  <si>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</si>
  <si>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</si>
  <si>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</si>
  <si>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</si>
  <si>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</si>
  <si>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</si>
  <si>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</si>
  <si>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</si>
  <si>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</si>
  <si>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</si>
  <si>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</si>
  <si>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</si>
  <si>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</si>
  <si>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</si>
  <si>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</si>
  <si>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</si>
  <si>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</si>
  <si>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</si>
  <si>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</si>
  <si>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</si>
  <si>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</si>
  <si>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</si>
  <si>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</si>
  <si>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</si>
  <si>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</si>
  <si>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</si>
  <si>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</si>
  <si>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</si>
  <si>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</si>
  <si>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</si>
  <si>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</si>
  <si>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</si>
  <si>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</si>
  <si>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</si>
  <si>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</si>
  <si>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</si>
  <si>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</si>
  <si>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</si>
  <si>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</si>
  <si>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</si>
  <si>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</si>
  <si>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</si>
  <si>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</si>
  <si>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</si>
  <si>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</si>
  <si>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</si>
  <si>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</si>
  <si>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</si>
  <si>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</si>
  <si>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</si>
  <si>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</si>
  <si>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</si>
  <si>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</si>
  <si>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</si>
  <si>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</si>
  <si>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</si>
  <si>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</si>
  <si>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</si>
  <si>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</si>
  <si>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</si>
  <si>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</si>
  <si>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</si>
  <si>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</si>
  <si>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</si>
  <si>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</si>
  <si>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</si>
  <si>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</si>
  <si>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</si>
  <si>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</si>
  <si>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</si>
  <si>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</si>
  <si>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</si>
  <si>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</si>
  <si>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</si>
  <si>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</si>
  <si>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</si>
  <si>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</si>
  <si>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</si>
  <si>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</si>
  <si>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</si>
  <si>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</si>
  <si>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</si>
  <si>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</si>
  <si>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</si>
  <si>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</si>
  <si>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</si>
  <si>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</si>
  <si>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</si>
  <si>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</si>
  <si>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</si>
  <si>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</si>
  <si>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</si>
  <si>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</si>
  <si>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</si>
  <si>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</si>
  <si>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</si>
  <si>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</si>
  <si>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</si>
  <si>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</si>
  <si>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</si>
  <si>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</si>
  <si>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</si>
  <si>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</si>
  <si>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</si>
  <si>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</si>
  <si>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</si>
  <si>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</si>
  <si>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</si>
  <si>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</si>
  <si>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</si>
  <si>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</si>
  <si>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</si>
  <si>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</si>
  <si>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</si>
  <si>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</si>
  <si>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</si>
  <si>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</si>
  <si>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</si>
  <si>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</si>
  <si>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</si>
  <si>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</si>
  <si>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</si>
  <si>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</si>
  <si>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</si>
  <si>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</si>
  <si>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</si>
  <si>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</si>
  <si>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</si>
  <si>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</si>
  <si>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</si>
  <si>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</si>
  <si>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</si>
  <si>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</si>
  <si>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</si>
  <si>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</si>
  <si>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</si>
  <si>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令和8年6月30日</t>
    <rPh sb="5" eb="6">
      <t>ガツ</t>
    </rPh>
    <phoneticPr fontId="3"/>
  </si>
  <si>
    <t>東京都港区東新橋1-9-1　　　　　　　　　　　　　　　　　　　　　　　　　　　株式会社安藤・間　首都圏建築支店</t>
    <rPh sb="0" eb="3">
      <t>トウキョウト</t>
    </rPh>
    <rPh sb="3" eb="5">
      <t>ミナトク</t>
    </rPh>
    <rPh sb="5" eb="6">
      <t>ヒガシ</t>
    </rPh>
    <rPh sb="6" eb="8">
      <t>シンバシ</t>
    </rPh>
    <rPh sb="40" eb="46">
      <t>カブシキカイシャアンドウ</t>
    </rPh>
    <rPh sb="47" eb="48">
      <t>ハザマ</t>
    </rPh>
    <rPh sb="49" eb="56">
      <t>シュトケンケンチクシテン</t>
    </rPh>
    <phoneticPr fontId="3"/>
  </si>
  <si>
    <t>常務執行役員支店長　酒井喜壽</t>
    <rPh sb="0" eb="2">
      <t>ジョウム</t>
    </rPh>
    <rPh sb="2" eb="9">
      <t>シッコウヤクインシテンチョウ</t>
    </rPh>
    <rPh sb="10" eb="12">
      <t>サカイ</t>
    </rPh>
    <rPh sb="12" eb="14">
      <t>ヨシヒサ</t>
    </rPh>
    <phoneticPr fontId="3"/>
  </si>
  <si>
    <t>03-3575-6170</t>
    <phoneticPr fontId="3"/>
  </si>
  <si>
    <t>株式会社安藤・間　首都圏建築支店</t>
    <rPh sb="0" eb="6">
      <t>カブシキカイシャアンドウ</t>
    </rPh>
    <rPh sb="7" eb="8">
      <t>ハザマ</t>
    </rPh>
    <rPh sb="9" eb="16">
      <t>シュトケンケンチクシテン</t>
    </rPh>
    <phoneticPr fontId="3"/>
  </si>
  <si>
    <t>総合工事業</t>
    <rPh sb="0" eb="5">
      <t>ソウゴウコウジギョウ</t>
    </rPh>
    <phoneticPr fontId="3"/>
  </si>
  <si>
    <t>全社：3,570人　（首都圏建築支店：469人）</t>
    <rPh sb="0" eb="2">
      <t>ゼンシャ</t>
    </rPh>
    <rPh sb="8" eb="9">
      <t>ニン</t>
    </rPh>
    <rPh sb="11" eb="18">
      <t>シュトケンケンチクシテン</t>
    </rPh>
    <rPh sb="22" eb="23">
      <t>ニン</t>
    </rPh>
    <phoneticPr fontId="3"/>
  </si>
  <si>
    <t>東京都港区東新橋1-9-1</t>
    <rPh sb="0" eb="6">
      <t>トウキョウトミナトクヒガシ</t>
    </rPh>
    <rPh sb="6" eb="8">
      <t>シンバシ</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</si>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</sst>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16" zoomScaleNormal="100" zoomScaleSheetLayoutView="100" workbookViewId="0">
      <selection activeCell="C45" sqref="C45:O4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474</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466</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469</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2702</v>
      </c>
      <c r="N48" s="519"/>
      <c r="O48" s="520"/>
    </row>
    <row r="49" spans="3:21" ht="18" customHeight="1">
      <c r="C49" s="469" t="s">
        <v>11</v>
      </c>
      <c r="D49" s="501"/>
      <c r="E49" s="502"/>
      <c r="F49" s="488" t="s">
        <v>473</v>
      </c>
      <c r="G49" s="489"/>
      <c r="H49" s="489"/>
      <c r="I49" s="489"/>
      <c r="J49" s="489"/>
      <c r="K49" s="489"/>
      <c r="L49" s="126" t="s">
        <v>172</v>
      </c>
      <c r="M49" s="386"/>
      <c r="N49" s="521" t="s">
        <v>469</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471</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536</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t="s">
        <v>472</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430</v>
      </c>
      <c r="I63" s="240" t="s">
        <v>4</v>
      </c>
      <c r="J63" s="537" t="s">
        <v>324</v>
      </c>
      <c r="K63" s="538"/>
      <c r="L63" s="539"/>
      <c r="M63" s="535">
        <f>+別紙!AA14</f>
        <v>430</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145</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390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6" zoomScaleNormal="100" workbookViewId="0">
      <selection activeCell="AS34" sqref="AS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株式会社安藤・間　首都圏建築支店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v>0</v>
      </c>
      <c r="Q12" s="622"/>
      <c r="R12" s="622"/>
      <c r="S12" s="622"/>
      <c r="T12" s="52" t="s">
        <v>22</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v>0</v>
      </c>
      <c r="G15" s="596"/>
      <c r="H15" s="596"/>
      <c r="I15" s="44" t="s">
        <v>256</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v>0</v>
      </c>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4"/>
    </row>
    <row r="18" spans="2:49" ht="24.75" customHeight="1" thickBot="1">
      <c r="K18" s="56"/>
      <c r="L18" s="53"/>
      <c r="M18" s="594"/>
      <c r="N18" s="56"/>
      <c r="P18" s="618">
        <v>0</v>
      </c>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v>0</v>
      </c>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1"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0</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9"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0</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8" zoomScaleNormal="100" workbookViewId="0">
      <selection activeCell="A32" sqref="A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0</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1" zoomScaleNormal="100" workbookViewId="0">
      <selection activeCell="F16" sqref="F1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0</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pageSetUpPr fitToPage="1"/>
  </sheetPr>
  <dimension ref="B1:BJ76"/>
  <sheetViews>
    <sheetView showGridLines="0" topLeftCell="A12" zoomScaleNormal="100" workbookViewId="0">
      <selection activeCell="F15" sqref="F15:H1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4.8</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v>0</v>
      </c>
      <c r="G15" s="596"/>
      <c r="H15" s="596"/>
      <c r="I15" s="44" t="s">
        <v>13</v>
      </c>
      <c r="J15" s="53"/>
      <c r="K15" s="56"/>
      <c r="L15" s="53"/>
      <c r="M15" s="594"/>
      <c r="N15" s="56"/>
      <c r="P15" s="618">
        <v>0</v>
      </c>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1</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2.6</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20</v>
      </c>
      <c r="E24" s="596"/>
      <c r="F24" s="596"/>
      <c r="G24" s="194" t="s">
        <v>198</v>
      </c>
      <c r="H24" s="585">
        <f>+F12</f>
        <v>4.8</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+ROUND(AU13,1)+ROUND(AA28,1)</f>
        <v>3.6</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4.8</v>
      </c>
      <c r="Q27" s="645"/>
      <c r="R27" s="645"/>
      <c r="S27" s="645"/>
      <c r="T27" s="44" t="s">
        <v>38</v>
      </c>
      <c r="U27" s="64"/>
      <c r="V27" s="64"/>
      <c r="Y27" s="62" t="s">
        <v>39</v>
      </c>
      <c r="Z27" s="65"/>
      <c r="AH27" s="53"/>
      <c r="AI27" s="53"/>
      <c r="AJ27" s="53"/>
      <c r="AK27" s="53"/>
      <c r="AL27" s="615">
        <f>+AH18+P27</f>
        <v>4.8</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3.6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20</v>
      </c>
      <c r="E29" s="596"/>
      <c r="F29" s="596"/>
      <c r="G29" s="194" t="s">
        <v>198</v>
      </c>
      <c r="H29" s="585">
        <f>+AL27</f>
        <v>4.8</v>
      </c>
      <c r="I29" s="586"/>
      <c r="J29" s="194" t="s">
        <v>198</v>
      </c>
      <c r="M29" s="594"/>
      <c r="P29" s="56"/>
      <c r="Q29" s="144"/>
      <c r="R29" s="51" t="s">
        <v>183</v>
      </c>
      <c r="S29" s="640" t="s">
        <v>33</v>
      </c>
      <c r="T29" s="643"/>
      <c r="U29" s="643"/>
      <c r="V29" s="644"/>
      <c r="W29" s="48"/>
      <c r="X29" s="447"/>
      <c r="Y29" s="600" t="s">
        <v>258</v>
      </c>
      <c r="Z29" s="601"/>
      <c r="AA29" s="641">
        <v>1.2</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10</v>
      </c>
      <c r="E30" s="596"/>
      <c r="F30" s="596"/>
      <c r="G30" s="194" t="s">
        <v>198</v>
      </c>
      <c r="H30" s="585">
        <f>+AL30</f>
        <v>4.8</v>
      </c>
      <c r="I30" s="586"/>
      <c r="J30" s="194" t="s">
        <v>198</v>
      </c>
      <c r="M30" s="594"/>
      <c r="P30" s="56"/>
      <c r="R30" s="599">
        <f>+ROUND(AA28,1)+ROUND(AA29,1)+ROUND(AA30,1)</f>
        <v>4.8</v>
      </c>
      <c r="S30" s="645"/>
      <c r="T30" s="645"/>
      <c r="U30" s="645"/>
      <c r="V30" s="44" t="s">
        <v>16</v>
      </c>
      <c r="X30" s="255"/>
      <c r="Y30" s="600" t="s">
        <v>186</v>
      </c>
      <c r="Z30" s="601"/>
      <c r="AA30" s="641"/>
      <c r="AB30" s="642"/>
      <c r="AC30" s="642"/>
      <c r="AD30" s="642"/>
      <c r="AE30" s="642"/>
      <c r="AF30" s="44" t="s">
        <v>13</v>
      </c>
      <c r="AL30" s="618">
        <v>4.8</v>
      </c>
      <c r="AM30" s="619"/>
      <c r="AN30" s="619"/>
      <c r="AO30" s="619"/>
      <c r="AP30" s="52" t="s">
        <v>13</v>
      </c>
      <c r="AS30" s="637"/>
      <c r="AT30" s="634"/>
      <c r="AU30" s="634"/>
      <c r="AV30" s="635"/>
      <c r="AW30" s="405"/>
    </row>
    <row r="31" spans="2:51" ht="27" customHeight="1" thickBot="1">
      <c r="B31" s="572" t="s">
        <v>226</v>
      </c>
      <c r="C31" s="573"/>
      <c r="D31" s="596">
        <v>14</v>
      </c>
      <c r="E31" s="596"/>
      <c r="F31" s="596"/>
      <c r="G31" s="194" t="s">
        <v>198</v>
      </c>
      <c r="H31" s="585">
        <f>+AS24</f>
        <v>3.6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75</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54.166666666666671</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00B050"/>
    <pageSetUpPr fitToPage="1"/>
  </sheetPr>
  <dimension ref="B1:BJ76"/>
  <sheetViews>
    <sheetView showGridLines="0" topLeftCell="A13"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1.1000000000000001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v>
      </c>
      <c r="E24" s="596"/>
      <c r="F24" s="596"/>
      <c r="G24" s="194" t="s">
        <v>198</v>
      </c>
      <c r="H24" s="585">
        <f>+F12</f>
        <v>1.1000000000000001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1.1000000000000001</v>
      </c>
      <c r="Q27" s="645"/>
      <c r="R27" s="645"/>
      <c r="S27" s="645"/>
      <c r="T27" s="44" t="s">
        <v>38</v>
      </c>
      <c r="U27" s="64"/>
      <c r="V27" s="64"/>
      <c r="Y27" s="62" t="s">
        <v>39</v>
      </c>
      <c r="Z27" s="65"/>
      <c r="AH27" s="53"/>
      <c r="AI27" s="53"/>
      <c r="AJ27" s="53"/>
      <c r="AK27" s="53"/>
      <c r="AL27" s="615">
        <f>+AH18+P27</f>
        <v>1.1000000000000001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v>
      </c>
      <c r="E29" s="596"/>
      <c r="F29" s="596"/>
      <c r="G29" s="194" t="s">
        <v>198</v>
      </c>
      <c r="H29" s="585">
        <f>+AL27</f>
        <v>1.1000000000000001</v>
      </c>
      <c r="I29" s="586"/>
      <c r="J29" s="194" t="s">
        <v>198</v>
      </c>
      <c r="M29" s="594"/>
      <c r="P29" s="56"/>
      <c r="Q29" s="144"/>
      <c r="R29" s="51" t="s">
        <v>183</v>
      </c>
      <c r="S29" s="640" t="s">
        <v>33</v>
      </c>
      <c r="T29" s="643"/>
      <c r="U29" s="643"/>
      <c r="V29" s="644"/>
      <c r="W29" s="48"/>
      <c r="X29" s="66"/>
      <c r="Y29" s="600" t="s">
        <v>258</v>
      </c>
      <c r="Z29" s="601"/>
      <c r="AA29" s="641">
        <v>0.2</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v>
      </c>
      <c r="E30" s="596"/>
      <c r="F30" s="596"/>
      <c r="G30" s="194" t="s">
        <v>198</v>
      </c>
      <c r="H30" s="585">
        <f>+AL30</f>
        <v>1.1000000000000001</v>
      </c>
      <c r="I30" s="586"/>
      <c r="J30" s="194" t="s">
        <v>198</v>
      </c>
      <c r="M30" s="594"/>
      <c r="P30" s="56"/>
      <c r="R30" s="599">
        <f>+ROUND(AA28,1)+ROUND(AA29,1)+ROUND(AA30,1)</f>
        <v>1.1000000000000001</v>
      </c>
      <c r="S30" s="645"/>
      <c r="T30" s="645"/>
      <c r="U30" s="645"/>
      <c r="V30" s="44" t="s">
        <v>16</v>
      </c>
      <c r="Y30" s="600" t="s">
        <v>186</v>
      </c>
      <c r="Z30" s="601"/>
      <c r="AA30" s="641"/>
      <c r="AB30" s="642"/>
      <c r="AC30" s="642"/>
      <c r="AD30" s="642"/>
      <c r="AE30" s="642"/>
      <c r="AF30" s="44" t="s">
        <v>13</v>
      </c>
      <c r="AL30" s="618">
        <v>1.1000000000000001</v>
      </c>
      <c r="AM30" s="619"/>
      <c r="AN30" s="619"/>
      <c r="AO30" s="619"/>
      <c r="AP30" s="52" t="s">
        <v>13</v>
      </c>
      <c r="AS30" s="637"/>
      <c r="AT30" s="634"/>
      <c r="AU30" s="634"/>
      <c r="AV30" s="635"/>
      <c r="AW30" s="405"/>
    </row>
    <row r="31" spans="2:49" ht="27" customHeight="1" thickTop="1" thickBot="1">
      <c r="B31" s="572" t="s">
        <v>226</v>
      </c>
      <c r="C31" s="573"/>
      <c r="D31" s="596">
        <v>4</v>
      </c>
      <c r="E31" s="596"/>
      <c r="F31" s="596"/>
      <c r="G31" s="194" t="s">
        <v>198</v>
      </c>
      <c r="H31" s="585">
        <f>+AS24</f>
        <v>0.9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00B050"/>
    <pageSetUpPr fitToPage="1"/>
  </sheetPr>
  <dimension ref="B1:BJ76"/>
  <sheetViews>
    <sheetView showGridLines="0" topLeftCell="A13"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20</v>
      </c>
      <c r="E24" s="596"/>
      <c r="F24" s="596"/>
      <c r="G24" s="194" t="s">
        <v>198</v>
      </c>
      <c r="H24" s="585">
        <f>+F12</f>
        <v>1.5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1.5</v>
      </c>
      <c r="Q27" s="645"/>
      <c r="R27" s="645"/>
      <c r="S27" s="645"/>
      <c r="T27" s="44" t="s">
        <v>38</v>
      </c>
      <c r="U27" s="64"/>
      <c r="V27" s="64"/>
      <c r="Y27" s="62" t="s">
        <v>39</v>
      </c>
      <c r="Z27" s="65"/>
      <c r="AH27" s="53"/>
      <c r="AI27" s="53"/>
      <c r="AJ27" s="53"/>
      <c r="AK27" s="53"/>
      <c r="AL27" s="615">
        <f>+AH18+P27</f>
        <v>1.5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20</v>
      </c>
      <c r="E29" s="596"/>
      <c r="F29" s="596"/>
      <c r="G29" s="194" t="s">
        <v>198</v>
      </c>
      <c r="H29" s="585">
        <f>+AL27</f>
        <v>1.5</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15</v>
      </c>
      <c r="E30" s="596"/>
      <c r="F30" s="596"/>
      <c r="G30" s="194" t="s">
        <v>198</v>
      </c>
      <c r="H30" s="585">
        <f>+AL30</f>
        <v>1.5</v>
      </c>
      <c r="I30" s="586"/>
      <c r="J30" s="194" t="s">
        <v>198</v>
      </c>
      <c r="M30" s="594"/>
      <c r="P30" s="56"/>
      <c r="R30" s="599">
        <f>+ROUND(AA28,1)+ROUND(AA29,1)+ROUND(AA30,1)</f>
        <v>1.5</v>
      </c>
      <c r="S30" s="645"/>
      <c r="T30" s="645"/>
      <c r="U30" s="645"/>
      <c r="V30" s="44" t="s">
        <v>16</v>
      </c>
      <c r="Y30" s="600" t="s">
        <v>186</v>
      </c>
      <c r="Z30" s="601"/>
      <c r="AA30" s="641"/>
      <c r="AB30" s="642"/>
      <c r="AC30" s="642"/>
      <c r="AD30" s="642"/>
      <c r="AE30" s="642"/>
      <c r="AF30" s="44" t="s">
        <v>13</v>
      </c>
      <c r="AL30" s="618">
        <v>1.5</v>
      </c>
      <c r="AM30" s="619"/>
      <c r="AN30" s="619"/>
      <c r="AO30" s="619"/>
      <c r="AP30" s="52" t="s">
        <v>13</v>
      </c>
      <c r="AS30" s="637"/>
      <c r="AT30" s="634"/>
      <c r="AU30" s="634"/>
      <c r="AV30" s="635"/>
      <c r="AW30" s="405"/>
    </row>
    <row r="31" spans="2:49" ht="27" customHeight="1" thickTop="1" thickBot="1">
      <c r="B31" s="572" t="s">
        <v>226</v>
      </c>
      <c r="C31" s="573"/>
      <c r="D31" s="596">
        <v>19</v>
      </c>
      <c r="E31" s="596"/>
      <c r="F31" s="596"/>
      <c r="G31" s="194" t="s">
        <v>198</v>
      </c>
      <c r="H31" s="585">
        <f>+AS24</f>
        <v>1.5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8"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7"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00B050"/>
    <pageSetUpPr fitToPage="1"/>
  </sheetPr>
  <dimension ref="B1:BJ76"/>
  <sheetViews>
    <sheetView showGridLines="0" topLeftCell="A11"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10.5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v>
      </c>
      <c r="E24" s="596"/>
      <c r="F24" s="596"/>
      <c r="G24" s="194" t="s">
        <v>198</v>
      </c>
      <c r="H24" s="585">
        <f>+F12</f>
        <v>10.5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10.5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10.5</v>
      </c>
      <c r="Q27" s="645"/>
      <c r="R27" s="645"/>
      <c r="S27" s="645"/>
      <c r="T27" s="44" t="s">
        <v>38</v>
      </c>
      <c r="U27" s="64"/>
      <c r="V27" s="64"/>
      <c r="Y27" s="62" t="s">
        <v>39</v>
      </c>
      <c r="Z27" s="65"/>
      <c r="AH27" s="53"/>
      <c r="AI27" s="53"/>
      <c r="AJ27" s="53"/>
      <c r="AK27" s="53"/>
      <c r="AL27" s="615">
        <f>+AH18+P27</f>
        <v>10.5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10.5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v>
      </c>
      <c r="E29" s="596"/>
      <c r="F29" s="596"/>
      <c r="G29" s="194" t="s">
        <v>198</v>
      </c>
      <c r="H29" s="585">
        <f>+AL27</f>
        <v>10.5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v>
      </c>
      <c r="E30" s="596"/>
      <c r="F30" s="596"/>
      <c r="G30" s="194" t="s">
        <v>198</v>
      </c>
      <c r="H30" s="585">
        <f>+AL30</f>
        <v>10.5</v>
      </c>
      <c r="I30" s="586"/>
      <c r="J30" s="194" t="s">
        <v>198</v>
      </c>
      <c r="M30" s="594"/>
      <c r="P30" s="56"/>
      <c r="R30" s="599">
        <f>+ROUND(AA28,1)+ROUND(AA29,1)+ROUND(AA30,1)</f>
        <v>10.5</v>
      </c>
      <c r="S30" s="645"/>
      <c r="T30" s="645"/>
      <c r="U30" s="645"/>
      <c r="V30" s="44" t="s">
        <v>16</v>
      </c>
      <c r="Y30" s="600" t="s">
        <v>186</v>
      </c>
      <c r="Z30" s="601"/>
      <c r="AA30" s="641"/>
      <c r="AB30" s="642"/>
      <c r="AC30" s="642"/>
      <c r="AD30" s="642"/>
      <c r="AE30" s="642"/>
      <c r="AF30" s="44" t="s">
        <v>13</v>
      </c>
      <c r="AL30" s="618">
        <v>10.5</v>
      </c>
      <c r="AM30" s="619"/>
      <c r="AN30" s="619"/>
      <c r="AO30" s="619"/>
      <c r="AP30" s="52" t="s">
        <v>13</v>
      </c>
      <c r="AS30" s="637"/>
      <c r="AT30" s="634"/>
      <c r="AU30" s="634"/>
      <c r="AV30" s="635"/>
      <c r="AW30" s="405"/>
    </row>
    <row r="31" spans="2:49" ht="27" customHeight="1" thickTop="1" thickBot="1">
      <c r="B31" s="572" t="s">
        <v>226</v>
      </c>
      <c r="C31" s="573"/>
      <c r="D31" s="596">
        <v>5</v>
      </c>
      <c r="E31" s="596"/>
      <c r="F31" s="596"/>
      <c r="G31" s="194" t="s">
        <v>198</v>
      </c>
      <c r="H31" s="585">
        <f>+AS24</f>
        <v>10.5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00B050"/>
    <pageSetUpPr fitToPage="1"/>
  </sheetPr>
  <dimension ref="B1:BJ76"/>
  <sheetViews>
    <sheetView showGridLines="0" topLeftCell="A9" zoomScaleNormal="100" workbookViewId="0">
      <selection activeCell="H18" sqref="H1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12.100000000000001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30</v>
      </c>
      <c r="E24" s="596"/>
      <c r="F24" s="596"/>
      <c r="G24" s="194" t="s">
        <v>198</v>
      </c>
      <c r="H24" s="585">
        <f>+F12</f>
        <v>12.100000000000001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10.3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12.100000000000001</v>
      </c>
      <c r="Q27" s="645"/>
      <c r="R27" s="645"/>
      <c r="S27" s="645"/>
      <c r="T27" s="44" t="s">
        <v>38</v>
      </c>
      <c r="U27" s="64"/>
      <c r="V27" s="64"/>
      <c r="Y27" s="62" t="s">
        <v>39</v>
      </c>
      <c r="Z27" s="65"/>
      <c r="AH27" s="53"/>
      <c r="AI27" s="53"/>
      <c r="AJ27" s="53"/>
      <c r="AK27" s="53"/>
      <c r="AL27" s="615">
        <f>+AH18+P27</f>
        <v>12.100000000000001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10.3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v>
      </c>
      <c r="E29" s="596"/>
      <c r="F29" s="596"/>
      <c r="G29" s="194" t="s">
        <v>198</v>
      </c>
      <c r="H29" s="585">
        <f>+AL27</f>
        <v>12.100000000000001</v>
      </c>
      <c r="I29" s="586"/>
      <c r="J29" s="194" t="s">
        <v>198</v>
      </c>
      <c r="M29" s="594"/>
      <c r="P29" s="56"/>
      <c r="Q29" s="144"/>
      <c r="R29" s="51" t="s">
        <v>183</v>
      </c>
      <c r="S29" s="640" t="s">
        <v>33</v>
      </c>
      <c r="T29" s="643"/>
      <c r="U29" s="643"/>
      <c r="V29" s="644"/>
      <c r="W29" s="48"/>
      <c r="X29" s="66"/>
      <c r="Y29" s="600" t="s">
        <v>258</v>
      </c>
      <c r="Z29" s="601"/>
      <c r="AA29" s="641">
        <v>1.8</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20</v>
      </c>
      <c r="E30" s="596"/>
      <c r="F30" s="596"/>
      <c r="G30" s="194" t="s">
        <v>198</v>
      </c>
      <c r="H30" s="585">
        <f>+AL30</f>
        <v>3.5</v>
      </c>
      <c r="I30" s="586"/>
      <c r="J30" s="194" t="s">
        <v>198</v>
      </c>
      <c r="M30" s="594"/>
      <c r="P30" s="56"/>
      <c r="R30" s="599">
        <f>+ROUND(AA28,1)+ROUND(AA29,1)+ROUND(AA30,1)</f>
        <v>12.100000000000001</v>
      </c>
      <c r="S30" s="645"/>
      <c r="T30" s="645"/>
      <c r="U30" s="645"/>
      <c r="V30" s="44" t="s">
        <v>16</v>
      </c>
      <c r="Y30" s="600" t="s">
        <v>186</v>
      </c>
      <c r="Z30" s="601"/>
      <c r="AA30" s="641"/>
      <c r="AB30" s="642"/>
      <c r="AC30" s="642"/>
      <c r="AD30" s="642"/>
      <c r="AE30" s="642"/>
      <c r="AF30" s="44" t="s">
        <v>13</v>
      </c>
      <c r="AL30" s="618">
        <v>3.5</v>
      </c>
      <c r="AM30" s="619"/>
      <c r="AN30" s="619"/>
      <c r="AO30" s="619"/>
      <c r="AP30" s="52" t="s">
        <v>13</v>
      </c>
      <c r="AS30" s="637"/>
      <c r="AT30" s="634"/>
      <c r="AU30" s="634"/>
      <c r="AV30" s="635"/>
      <c r="AW30" s="405"/>
    </row>
    <row r="31" spans="2:49" ht="27" customHeight="1" thickTop="1" thickBot="1">
      <c r="B31" s="572" t="s">
        <v>226</v>
      </c>
      <c r="C31" s="573"/>
      <c r="D31" s="596">
        <v>12</v>
      </c>
      <c r="E31" s="596"/>
      <c r="F31" s="596"/>
      <c r="G31" s="194" t="s">
        <v>198</v>
      </c>
      <c r="H31" s="585">
        <f>+AS24</f>
        <v>10.3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7"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00B050"/>
    <pageSetUpPr fitToPage="1"/>
  </sheetPr>
  <dimension ref="B1:BJ76"/>
  <sheetViews>
    <sheetView showGridLines="0" topLeftCell="A12"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197.7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300</v>
      </c>
      <c r="E24" s="596"/>
      <c r="F24" s="596"/>
      <c r="G24" s="194" t="s">
        <v>198</v>
      </c>
      <c r="H24" s="585">
        <f>+F12</f>
        <v>197.7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185.7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197.7</v>
      </c>
      <c r="Q27" s="645"/>
      <c r="R27" s="645"/>
      <c r="S27" s="645"/>
      <c r="T27" s="44" t="s">
        <v>38</v>
      </c>
      <c r="U27" s="64"/>
      <c r="V27" s="64"/>
      <c r="Y27" s="62" t="s">
        <v>39</v>
      </c>
      <c r="Z27" s="65"/>
      <c r="AH27" s="53"/>
      <c r="AI27" s="53"/>
      <c r="AJ27" s="53"/>
      <c r="AK27" s="53"/>
      <c r="AL27" s="615">
        <f>+AH18+P27</f>
        <v>197.7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185.7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300</v>
      </c>
      <c r="E29" s="596"/>
      <c r="F29" s="596"/>
      <c r="G29" s="194" t="s">
        <v>198</v>
      </c>
      <c r="H29" s="585">
        <f>+AL27</f>
        <v>197.7</v>
      </c>
      <c r="I29" s="586"/>
      <c r="J29" s="194" t="s">
        <v>198</v>
      </c>
      <c r="M29" s="594"/>
      <c r="P29" s="56"/>
      <c r="Q29" s="144"/>
      <c r="R29" s="51" t="s">
        <v>183</v>
      </c>
      <c r="S29" s="640" t="s">
        <v>33</v>
      </c>
      <c r="T29" s="643"/>
      <c r="U29" s="643"/>
      <c r="V29" s="644"/>
      <c r="W29" s="48"/>
      <c r="X29" s="66"/>
      <c r="Y29" s="600" t="s">
        <v>258</v>
      </c>
      <c r="Z29" s="601"/>
      <c r="AA29" s="641">
        <v>0.1</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50</v>
      </c>
      <c r="E30" s="596"/>
      <c r="F30" s="596"/>
      <c r="G30" s="194" t="s">
        <v>198</v>
      </c>
      <c r="H30" s="585">
        <f>+AL30</f>
        <v>141.6</v>
      </c>
      <c r="I30" s="586"/>
      <c r="J30" s="194" t="s">
        <v>198</v>
      </c>
      <c r="M30" s="594"/>
      <c r="P30" s="56"/>
      <c r="R30" s="599">
        <f>+ROUND(AA28,1)+ROUND(AA29,1)+ROUND(AA30,1)</f>
        <v>185.79999999999998</v>
      </c>
      <c r="S30" s="645"/>
      <c r="T30" s="645"/>
      <c r="U30" s="645"/>
      <c r="V30" s="44" t="s">
        <v>16</v>
      </c>
      <c r="Y30" s="600" t="s">
        <v>186</v>
      </c>
      <c r="Z30" s="601"/>
      <c r="AA30" s="641"/>
      <c r="AB30" s="642"/>
      <c r="AC30" s="642"/>
      <c r="AD30" s="642"/>
      <c r="AE30" s="642"/>
      <c r="AF30" s="44" t="s">
        <v>13</v>
      </c>
      <c r="AL30" s="618">
        <v>141.6</v>
      </c>
      <c r="AM30" s="619"/>
      <c r="AN30" s="619"/>
      <c r="AO30" s="619"/>
      <c r="AP30" s="52" t="s">
        <v>13</v>
      </c>
      <c r="AS30" s="637"/>
      <c r="AT30" s="634"/>
      <c r="AU30" s="634"/>
      <c r="AV30" s="635"/>
      <c r="AW30" s="405"/>
    </row>
    <row r="31" spans="2:49" ht="27" customHeight="1" thickTop="1" thickBot="1">
      <c r="B31" s="572" t="s">
        <v>226</v>
      </c>
      <c r="C31" s="573"/>
      <c r="D31" s="596">
        <v>298</v>
      </c>
      <c r="E31" s="596"/>
      <c r="F31" s="596"/>
      <c r="G31" s="194" t="s">
        <v>198</v>
      </c>
      <c r="H31" s="585">
        <f>+AS24</f>
        <v>185.7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11.9</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B1:BJ76"/>
  <sheetViews>
    <sheetView showGridLines="0" topLeftCell="A12" zoomScaleNormal="100" workbookViewId="0">
      <selection activeCell="AI28" sqref="AI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株式会社安藤・間　首都圏建築支店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38.4</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v>0</v>
      </c>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50</v>
      </c>
      <c r="E24" s="596"/>
      <c r="F24" s="596"/>
      <c r="G24" s="194" t="s">
        <v>198</v>
      </c>
      <c r="H24" s="585">
        <f>+F12</f>
        <v>38.4</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28.9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38.4</v>
      </c>
      <c r="Q27" s="645"/>
      <c r="R27" s="645"/>
      <c r="S27" s="645"/>
      <c r="T27" s="44" t="s">
        <v>38</v>
      </c>
      <c r="U27" s="64"/>
      <c r="V27" s="64"/>
      <c r="Y27" s="62" t="s">
        <v>39</v>
      </c>
      <c r="Z27" s="65"/>
      <c r="AH27" s="53"/>
      <c r="AI27" s="53"/>
      <c r="AJ27" s="53"/>
      <c r="AK27" s="53"/>
      <c r="AL27" s="615">
        <f>+AH18+P27</f>
        <v>38.4</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28.9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50</v>
      </c>
      <c r="E29" s="596"/>
      <c r="F29" s="596"/>
      <c r="G29" s="194" t="s">
        <v>198</v>
      </c>
      <c r="H29" s="585">
        <f>+AL27</f>
        <v>38.4</v>
      </c>
      <c r="I29" s="586"/>
      <c r="J29" s="194" t="s">
        <v>198</v>
      </c>
      <c r="M29" s="594"/>
      <c r="P29" s="56"/>
      <c r="Q29" s="144"/>
      <c r="R29" s="51" t="s">
        <v>183</v>
      </c>
      <c r="S29" s="640" t="s">
        <v>33</v>
      </c>
      <c r="T29" s="643"/>
      <c r="U29" s="643"/>
      <c r="V29" s="644"/>
      <c r="W29" s="48"/>
      <c r="X29" s="66"/>
      <c r="Y29" s="600" t="s">
        <v>258</v>
      </c>
      <c r="Z29" s="601"/>
      <c r="AA29" s="641">
        <v>9.5</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40</v>
      </c>
      <c r="E30" s="596"/>
      <c r="F30" s="596"/>
      <c r="G30" s="194" t="s">
        <v>198</v>
      </c>
      <c r="H30" s="585">
        <f>+AL30</f>
        <v>36.4</v>
      </c>
      <c r="I30" s="586"/>
      <c r="J30" s="194" t="s">
        <v>198</v>
      </c>
      <c r="M30" s="594"/>
      <c r="P30" s="56"/>
      <c r="R30" s="599">
        <f>+ROUND(AA28,1)+ROUND(AA29,1)+ROUND(AA30,1)</f>
        <v>38.4</v>
      </c>
      <c r="S30" s="645"/>
      <c r="T30" s="645"/>
      <c r="U30" s="645"/>
      <c r="V30" s="44" t="s">
        <v>16</v>
      </c>
      <c r="Y30" s="600" t="s">
        <v>186</v>
      </c>
      <c r="Z30" s="601"/>
      <c r="AA30" s="641"/>
      <c r="AB30" s="642"/>
      <c r="AC30" s="642"/>
      <c r="AD30" s="642"/>
      <c r="AE30" s="642"/>
      <c r="AF30" s="44" t="s">
        <v>13</v>
      </c>
      <c r="AL30" s="618">
        <v>36.4</v>
      </c>
      <c r="AM30" s="619"/>
      <c r="AN30" s="619"/>
      <c r="AO30" s="619"/>
      <c r="AP30" s="52" t="s">
        <v>13</v>
      </c>
      <c r="AS30" s="637"/>
      <c r="AT30" s="634"/>
      <c r="AU30" s="634"/>
      <c r="AV30" s="635"/>
      <c r="AW30" s="405"/>
    </row>
    <row r="31" spans="2:49" ht="27" customHeight="1" thickTop="1" thickBot="1">
      <c r="B31" s="572" t="s">
        <v>226</v>
      </c>
      <c r="C31" s="573"/>
      <c r="D31" s="596">
        <v>38</v>
      </c>
      <c r="E31" s="596"/>
      <c r="F31" s="596"/>
      <c r="G31" s="194" t="s">
        <v>198</v>
      </c>
      <c r="H31" s="585">
        <f>+AS24</f>
        <v>28.9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A4" zoomScale="70" zoomScaleNormal="70" workbookViewId="0">
      <selection activeCell="A48" sqref="A48:XFD4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株式会社安藤・間　首都圏建築支店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20</v>
      </c>
      <c r="M9" s="319">
        <f>IF(OR(ｷ.紙くず!D24&gt;0,ｷ.紙くず!D24&lt;0),ｷ.紙くず!D24,IF(M$19&gt;0,"0",0))</f>
        <v>5</v>
      </c>
      <c r="N9" s="319">
        <f>IF(OR(ｸ.木くず!D24&gt;0,ｸ.木くず!D24&lt;0),ｸ.木くず!D24,IF(N$19&gt;0,"0",0))</f>
        <v>20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5</v>
      </c>
      <c r="T9" s="319">
        <f>IF(OR(ｾ.ｶﾞﾗｽ･ｺﾝｸﾘ･陶磁器くず!D24&gt;0,ｾ.ｶﾞﾗｽ･ｺﾝｸﾘ･陶磁器くず!D24&lt;0),ｾ.ｶﾞﾗｽ･ｺﾝｸﾘ･陶磁器くず!D24,IF(T$19&gt;0,"0",0))</f>
        <v>30</v>
      </c>
      <c r="U9" s="319">
        <f>IF(OR(ｿ.鉱さい!D24&gt;0,ｿ.鉱さい!D24&lt;0),ｿ.鉱さい!D24,IF(U$19&gt;0,"0",0))</f>
        <v>0</v>
      </c>
      <c r="V9" s="319">
        <f>IF(OR(ﾀ.がれき類!D24&gt;0,ﾀ.がれき類!D24&lt;0),ﾀ.がれき類!D24,IF(V$19&gt;0,"0",0))</f>
        <v>300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50</v>
      </c>
      <c r="AA9" s="321">
        <f>IF(SUM(G9:Z9)&gt;0,SUM(G9:Z9),IF(AA$19&gt;0,"0",0))</f>
        <v>430</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20</v>
      </c>
      <c r="M14" s="325">
        <f>IF(OR(ｷ.紙くず!D29&gt;0,ｷ.紙くず!D29&lt;0),ｷ.紙くず!D29,IF(M$19&gt;0,"0",0))</f>
        <v>5</v>
      </c>
      <c r="N14" s="325">
        <f>IF(OR(ｸ.木くず!D29&gt;0,ｸ.木くず!D29&lt;0),ｸ.木くず!D29,IF(N$19&gt;0,"0",0))</f>
        <v>20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5</v>
      </c>
      <c r="T14" s="325">
        <f>IF(OR(ｾ.ｶﾞﾗｽ･ｺﾝｸﾘ･陶磁器くず!D29&gt;0,ｾ.ｶﾞﾗｽ･ｺﾝｸﾘ･陶磁器くず!D29&lt;0),ｾ.ｶﾞﾗｽ･ｺﾝｸﾘ･陶磁器くず!D29,IF(T$19&gt;0,"0",0))</f>
        <v>30</v>
      </c>
      <c r="U14" s="325">
        <f>IF(OR(ｿ.鉱さい!D29&gt;0,ｿ.鉱さい!D29&lt;0),ｿ.鉱さい!D29,IF(U$19&gt;0,"0",0))</f>
        <v>0</v>
      </c>
      <c r="V14" s="325">
        <f>IF(OR(ﾀ.がれき類!D29&gt;0,ﾀ.がれき類!D29&lt;0),ﾀ.がれき類!D29,IF(V$19&gt;0,"0",0))</f>
        <v>300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50</v>
      </c>
      <c r="AA14" s="327">
        <f t="shared" si="0"/>
        <v>430</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10</v>
      </c>
      <c r="M15" s="325">
        <f>IF(OR(ｷ.紙くず!D30&gt;0,ｷ.紙くず!D30&lt;0),ｷ.紙くず!D30,IF(M$19&gt;0,"0",0))</f>
        <v>5</v>
      </c>
      <c r="N15" s="325">
        <f>IF(OR(ｸ.木くず!D30&gt;0,ｸ.木くず!D30&lt;0),ｸ.木くず!D30,IF(N$19&gt;0,"0",0))</f>
        <v>15</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5</v>
      </c>
      <c r="T15" s="325">
        <f>IF(OR(ｾ.ｶﾞﾗｽ･ｺﾝｸﾘ･陶磁器くず!D30&gt;0,ｾ.ｶﾞﾗｽ･ｺﾝｸﾘ･陶磁器くず!D30&lt;0),ｾ.ｶﾞﾗｽ･ｺﾝｸﾘ･陶磁器くず!D30,IF(T$19&gt;0,"0",0))</f>
        <v>20</v>
      </c>
      <c r="U15" s="325">
        <f>IF(OR(ｿ.鉱さい!D30&gt;0,ｿ.鉱さい!D30&lt;0),ｿ.鉱さい!D30,IF(U$19&gt;0,"0",0))</f>
        <v>0</v>
      </c>
      <c r="V15" s="325">
        <f>IF(OR(ﾀ.がれき類!D30&gt;0,ﾀ.がれき類!D30&lt;0),ﾀ.がれき類!D30,IF(V$19&gt;0,"0",0))</f>
        <v>50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40</v>
      </c>
      <c r="AA15" s="327">
        <f t="shared" si="0"/>
        <v>145</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14</v>
      </c>
      <c r="M16" s="325">
        <f>IF(OR(ｷ.紙くず!D31&gt;0,ｷ.紙くず!D31&lt;0),ｷ.紙くず!D31,IF(M$19&gt;0,"0",0))</f>
        <v>4</v>
      </c>
      <c r="N16" s="325">
        <f>IF(OR(ｸ.木くず!D31&gt;0,ｸ.木くず!D31&lt;0),ｸ.木くず!D31,IF(N$19&gt;0,"0",0))</f>
        <v>19</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5</v>
      </c>
      <c r="T16" s="325">
        <f>IF(OR(ｾ.ｶﾞﾗｽ･ｺﾝｸﾘ･陶磁器くず!D31&gt;0,ｾ.ｶﾞﾗｽ･ｺﾝｸﾘ･陶磁器くず!D31&lt;0),ｾ.ｶﾞﾗｽ･ｺﾝｸﾘ･陶磁器くず!D31,IF(T$19&gt;0,"0",0))</f>
        <v>12</v>
      </c>
      <c r="U16" s="325">
        <f>IF(OR(ｿ.鉱さい!D31&gt;0,ｿ.鉱さい!D31&lt;0),ｿ.鉱さい!D31,IF(U$19&gt;0,"0",0))</f>
        <v>0</v>
      </c>
      <c r="V16" s="325">
        <f>IF(OR(ﾀ.がれき類!D31&gt;0,ﾀ.がれき類!D31&lt;0),ﾀ.がれき類!D31,IF(V$19&gt;0,"0",0))</f>
        <v>298</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38</v>
      </c>
      <c r="AA16" s="327">
        <f t="shared" si="0"/>
        <v>390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4.8</v>
      </c>
      <c r="M19" s="331">
        <f t="shared" si="1"/>
        <v>1.1000000000000001</v>
      </c>
      <c r="N19" s="331">
        <f t="shared" si="1"/>
        <v>1.5</v>
      </c>
      <c r="O19" s="331">
        <f t="shared" si="1"/>
        <v>0</v>
      </c>
      <c r="P19" s="331">
        <f t="shared" si="1"/>
        <v>0</v>
      </c>
      <c r="Q19" s="331">
        <f t="shared" si="1"/>
        <v>0</v>
      </c>
      <c r="R19" s="331">
        <f t="shared" si="1"/>
        <v>0</v>
      </c>
      <c r="S19" s="331">
        <f t="shared" si="1"/>
        <v>10.5</v>
      </c>
      <c r="T19" s="331">
        <f t="shared" si="1"/>
        <v>12.100000000000001</v>
      </c>
      <c r="U19" s="331">
        <f t="shared" si="1"/>
        <v>0</v>
      </c>
      <c r="V19" s="331">
        <f t="shared" si="1"/>
        <v>197.7</v>
      </c>
      <c r="W19" s="331">
        <f t="shared" si="1"/>
        <v>0</v>
      </c>
      <c r="X19" s="331">
        <f t="shared" si="1"/>
        <v>0</v>
      </c>
      <c r="Y19" s="331">
        <f t="shared" si="1"/>
        <v>0</v>
      </c>
      <c r="Z19" s="332">
        <f t="shared" si="1"/>
        <v>38.4</v>
      </c>
      <c r="AA19" s="333">
        <f t="shared" ref="AA19:AA25" si="2">SUM(G19:Z19)</f>
        <v>266.09999999999997</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4.8</v>
      </c>
      <c r="M41" s="367">
        <f t="shared" si="8"/>
        <v>1.1000000000000001</v>
      </c>
      <c r="N41" s="367">
        <f t="shared" si="8"/>
        <v>1.5</v>
      </c>
      <c r="O41" s="367">
        <f t="shared" si="8"/>
        <v>0</v>
      </c>
      <c r="P41" s="367">
        <f t="shared" si="8"/>
        <v>0</v>
      </c>
      <c r="Q41" s="367">
        <f t="shared" si="8"/>
        <v>0</v>
      </c>
      <c r="R41" s="367">
        <f t="shared" si="8"/>
        <v>0</v>
      </c>
      <c r="S41" s="367">
        <f t="shared" si="8"/>
        <v>10.5</v>
      </c>
      <c r="T41" s="367">
        <f t="shared" si="8"/>
        <v>12.100000000000001</v>
      </c>
      <c r="U41" s="367">
        <f t="shared" si="8"/>
        <v>0</v>
      </c>
      <c r="V41" s="367">
        <f t="shared" si="8"/>
        <v>197.7</v>
      </c>
      <c r="W41" s="367">
        <f t="shared" si="8"/>
        <v>0</v>
      </c>
      <c r="X41" s="367">
        <f t="shared" si="8"/>
        <v>0</v>
      </c>
      <c r="Y41" s="367">
        <f t="shared" si="8"/>
        <v>0</v>
      </c>
      <c r="Z41" s="368">
        <f t="shared" si="8"/>
        <v>38.4</v>
      </c>
      <c r="AA41" s="369">
        <f t="shared" si="4"/>
        <v>266.09999999999997</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4.8</v>
      </c>
      <c r="M42" s="358">
        <f t="shared" si="9"/>
        <v>1.1000000000000001</v>
      </c>
      <c r="N42" s="358">
        <f t="shared" si="9"/>
        <v>1.5</v>
      </c>
      <c r="O42" s="358">
        <f t="shared" si="9"/>
        <v>0</v>
      </c>
      <c r="P42" s="358">
        <f t="shared" si="9"/>
        <v>0</v>
      </c>
      <c r="Q42" s="358">
        <f t="shared" si="9"/>
        <v>0</v>
      </c>
      <c r="R42" s="358">
        <f t="shared" si="9"/>
        <v>0</v>
      </c>
      <c r="S42" s="358">
        <f t="shared" si="9"/>
        <v>10.5</v>
      </c>
      <c r="T42" s="358">
        <f t="shared" si="9"/>
        <v>12.100000000000001</v>
      </c>
      <c r="U42" s="358">
        <f t="shared" si="9"/>
        <v>0</v>
      </c>
      <c r="V42" s="358">
        <f t="shared" si="9"/>
        <v>185.79999999999998</v>
      </c>
      <c r="W42" s="358">
        <f t="shared" si="9"/>
        <v>0</v>
      </c>
      <c r="X42" s="358">
        <f t="shared" si="9"/>
        <v>0</v>
      </c>
      <c r="Y42" s="358">
        <f t="shared" si="9"/>
        <v>0</v>
      </c>
      <c r="Z42" s="359">
        <f t="shared" si="9"/>
        <v>38.4</v>
      </c>
      <c r="AA42" s="360">
        <f t="shared" si="4"/>
        <v>254.2</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3.6</v>
      </c>
      <c r="M43" s="361">
        <f>+ｷ.紙くず!$AA$28</f>
        <v>0.9</v>
      </c>
      <c r="N43" s="361">
        <f>+ｸ.木くず!$AA$28</f>
        <v>1.5</v>
      </c>
      <c r="O43" s="361">
        <f>+ｹ.繊維くず!$AA$28</f>
        <v>0</v>
      </c>
      <c r="P43" s="361">
        <f>+ｺ.動植物性残さ!$AA$28</f>
        <v>0</v>
      </c>
      <c r="Q43" s="361">
        <f>+ｻ.動物系固形不要物!$AA$28</f>
        <v>0</v>
      </c>
      <c r="R43" s="361">
        <f>+ｼ.ｺﾞﾑくず!$AA$28</f>
        <v>0</v>
      </c>
      <c r="S43" s="361">
        <f>+ｽ.金属くず!$AA$28</f>
        <v>10.5</v>
      </c>
      <c r="T43" s="361">
        <f>+ｾ.ｶﾞﾗｽ･ｺﾝｸﾘ･陶磁器くず!$AA$28</f>
        <v>10.3</v>
      </c>
      <c r="U43" s="361">
        <f>+ｿ.鉱さい!$AA$28</f>
        <v>0</v>
      </c>
      <c r="V43" s="361">
        <f>+ﾀ.がれき類!$AA$28</f>
        <v>185.7</v>
      </c>
      <c r="W43" s="361">
        <f>+ﾁ.動物のふん尿!$AA$28</f>
        <v>0</v>
      </c>
      <c r="X43" s="361">
        <f>+ﾂ.動物の死体!$AA$28</f>
        <v>0</v>
      </c>
      <c r="Y43" s="361">
        <f>+ﾃ.ばいじん!$AA$28</f>
        <v>0</v>
      </c>
      <c r="Z43" s="362">
        <f>+ﾄ.混合廃棄物その他!$AA$28</f>
        <v>28.9</v>
      </c>
      <c r="AA43" s="363">
        <f t="shared" si="4"/>
        <v>241.4</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1.2</v>
      </c>
      <c r="M44" s="361">
        <f>+ｷ.紙くず!$AA$29</f>
        <v>0.2</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1.8</v>
      </c>
      <c r="U44" s="361">
        <f>+ｿ.鉱さい!$AA$29</f>
        <v>0</v>
      </c>
      <c r="V44" s="361">
        <f>+ﾀ.がれき類!$AA$29</f>
        <v>0.1</v>
      </c>
      <c r="W44" s="361">
        <f>+ﾁ.動物のふん尿!$AA$29</f>
        <v>0</v>
      </c>
      <c r="X44" s="361">
        <f>+ﾂ.動物の死体!$AA$29</f>
        <v>0</v>
      </c>
      <c r="Y44" s="361">
        <f>+ﾃ.ばいじん!$AA$29</f>
        <v>0</v>
      </c>
      <c r="Z44" s="362">
        <f>+ﾄ.混合廃棄物その他!$AA$29</f>
        <v>9.5</v>
      </c>
      <c r="AA44" s="363">
        <f t="shared" si="4"/>
        <v>12.8</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11.9</v>
      </c>
      <c r="W46" s="364">
        <f>+ﾁ.動物のふん尿!$R$33</f>
        <v>0</v>
      </c>
      <c r="X46" s="364">
        <f>+ﾂ.動物の死体!$R$33</f>
        <v>0</v>
      </c>
      <c r="Y46" s="364">
        <f>+ﾃ.ばいじん!$R$33</f>
        <v>0</v>
      </c>
      <c r="Z46" s="365">
        <f>+ﾄ.混合廃棄物その他!$R$33</f>
        <v>0</v>
      </c>
      <c r="AA46" s="366">
        <f>SUM(G46:Z46)</f>
        <v>11.9</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4.8</v>
      </c>
      <c r="M47" s="370">
        <f>+ｷ.紙くず!$AL$27</f>
        <v>1.1000000000000001</v>
      </c>
      <c r="N47" s="370">
        <f>+ｸ.木くず!$AL$27</f>
        <v>1.5</v>
      </c>
      <c r="O47" s="370">
        <f>+ｹ.繊維くず!$AL$27</f>
        <v>0</v>
      </c>
      <c r="P47" s="370">
        <f>+ｺ.動植物性残さ!$AL$27</f>
        <v>0</v>
      </c>
      <c r="Q47" s="370">
        <f>+ｻ.動物系固形不要物!$AL$27</f>
        <v>0</v>
      </c>
      <c r="R47" s="370">
        <f>+ｼ.ｺﾞﾑくず!$AL$27</f>
        <v>0</v>
      </c>
      <c r="S47" s="370">
        <f>+ｽ.金属くず!$AL$27</f>
        <v>10.5</v>
      </c>
      <c r="T47" s="370">
        <f>+ｾ.ｶﾞﾗｽ･ｺﾝｸﾘ･陶磁器くず!$AL$27</f>
        <v>12.100000000000001</v>
      </c>
      <c r="U47" s="370">
        <f>+ｿ.鉱さい!$AL$27</f>
        <v>0</v>
      </c>
      <c r="V47" s="370">
        <f>+ﾀ.がれき類!$AL$27</f>
        <v>197.7</v>
      </c>
      <c r="W47" s="370">
        <f>+ﾁ.動物のふん尿!$AL$27</f>
        <v>0</v>
      </c>
      <c r="X47" s="370">
        <f>+ﾂ.動物の死体!$AL$27</f>
        <v>0</v>
      </c>
      <c r="Y47" s="370">
        <f>+ﾃ.ばいじん!$AL$27</f>
        <v>0</v>
      </c>
      <c r="Z47" s="371">
        <f>+ﾄ.混合廃棄物その他!$AL$27</f>
        <v>38.4</v>
      </c>
      <c r="AA47" s="372">
        <f t="shared" si="4"/>
        <v>266.09999999999997</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4.8</v>
      </c>
      <c r="M48" s="373">
        <f>+ｷ.紙くず!$AL$30</f>
        <v>1.1000000000000001</v>
      </c>
      <c r="N48" s="373">
        <f>+ｸ.木くず!$AL$30</f>
        <v>1.5</v>
      </c>
      <c r="O48" s="373">
        <f>+ｹ.繊維くず!$AL$30</f>
        <v>0</v>
      </c>
      <c r="P48" s="373">
        <f>+ｺ.動植物性残さ!$AL$30</f>
        <v>0</v>
      </c>
      <c r="Q48" s="373">
        <f>+ｻ.動物系固形不要物!$AL$30</f>
        <v>0</v>
      </c>
      <c r="R48" s="373">
        <f>+ｼ.ｺﾞﾑくず!$AL$30</f>
        <v>0</v>
      </c>
      <c r="S48" s="373">
        <f>+ｽ.金属くず!$AL$30</f>
        <v>10.5</v>
      </c>
      <c r="T48" s="373">
        <f>+ｾ.ｶﾞﾗｽ･ｺﾝｸﾘ･陶磁器くず!$AL$30</f>
        <v>3.5</v>
      </c>
      <c r="U48" s="373">
        <f>+ｿ.鉱さい!$AL$30</f>
        <v>0</v>
      </c>
      <c r="V48" s="373">
        <f>+ﾀ.がれき類!$AL$30</f>
        <v>141.6</v>
      </c>
      <c r="W48" s="373">
        <f>+ﾁ.動物のふん尿!$AL$30</f>
        <v>0</v>
      </c>
      <c r="X48" s="373">
        <f>+ﾂ.動物の死体!$AL$30</f>
        <v>0</v>
      </c>
      <c r="Y48" s="373">
        <f>+ﾃ.ばいじん!$AL$30</f>
        <v>0</v>
      </c>
      <c r="Z48" s="374">
        <f>+ﾄ.混合廃棄物その他!$AL$30</f>
        <v>36.4</v>
      </c>
      <c r="AA48" s="375">
        <f t="shared" si="4"/>
        <v>199.4</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3.6</v>
      </c>
      <c r="M49" s="422">
        <f>+ｷ.紙くず!$AS$24</f>
        <v>0.9</v>
      </c>
      <c r="N49" s="422">
        <f>+ｸ.木くず!$AS$24</f>
        <v>1.5</v>
      </c>
      <c r="O49" s="422">
        <f>+ｹ.繊維くず!$AS$24</f>
        <v>0</v>
      </c>
      <c r="P49" s="422">
        <f>+ｺ.動植物性残さ!$AS$24</f>
        <v>0</v>
      </c>
      <c r="Q49" s="422">
        <f>+ｻ.動物系固形不要物!$AS$24</f>
        <v>0</v>
      </c>
      <c r="R49" s="422">
        <f>+ｼ.ｺﾞﾑくず!$AS$24</f>
        <v>0</v>
      </c>
      <c r="S49" s="422">
        <f>+ｽ.金属くず!$AS$24</f>
        <v>10.5</v>
      </c>
      <c r="T49" s="422">
        <f>+ｾ.ｶﾞﾗｽ･ｺﾝｸﾘ･陶磁器くず!$AS$24</f>
        <v>10.3</v>
      </c>
      <c r="U49" s="422">
        <f>+ｿ.鉱さい!$AS$24</f>
        <v>0</v>
      </c>
      <c r="V49" s="422">
        <f>+ﾀ.がれき類!$AS$24</f>
        <v>185.7</v>
      </c>
      <c r="W49" s="422">
        <f>+ﾁ.動物のふん尿!$AS$24</f>
        <v>0</v>
      </c>
      <c r="X49" s="422">
        <f>+ﾂ.動物の死体!$AS$24</f>
        <v>0</v>
      </c>
      <c r="Y49" s="422">
        <f>+ﾃ.ばいじん!$AS$24</f>
        <v>0</v>
      </c>
      <c r="Z49" s="423">
        <f>+ﾄ.混合廃棄物その他!$AS$24</f>
        <v>28.9</v>
      </c>
      <c r="AA49" s="424">
        <f t="shared" si="4"/>
        <v>241.4</v>
      </c>
    </row>
    <row r="50" spans="2:27" ht="20.45" customHeight="1">
      <c r="B50" s="167"/>
      <c r="C50" s="173"/>
      <c r="D50" s="410"/>
      <c r="E50" s="743" t="s">
        <v>438</v>
      </c>
      <c r="F50" s="744"/>
      <c r="G50" s="411"/>
      <c r="H50" s="411"/>
      <c r="I50" s="411"/>
      <c r="J50" s="411"/>
      <c r="K50" s="411"/>
      <c r="L50" s="376">
        <f>ｶ.廃ﾌﾟﾗ類!AU18</f>
        <v>1</v>
      </c>
      <c r="M50" s="411"/>
      <c r="N50" s="411"/>
      <c r="O50" s="411"/>
      <c r="P50" s="411"/>
      <c r="Q50" s="411"/>
      <c r="R50" s="411"/>
      <c r="S50" s="411"/>
      <c r="T50" s="411"/>
      <c r="U50" s="411"/>
      <c r="V50" s="411"/>
      <c r="W50" s="411"/>
      <c r="X50" s="411"/>
      <c r="Y50" s="411"/>
      <c r="Z50" s="433"/>
      <c r="AA50" s="377">
        <f t="shared" si="4"/>
        <v>1</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2.6</v>
      </c>
      <c r="M52" s="415"/>
      <c r="N52" s="415"/>
      <c r="O52" s="415"/>
      <c r="P52" s="415"/>
      <c r="Q52" s="415"/>
      <c r="R52" s="415"/>
      <c r="S52" s="415"/>
      <c r="T52" s="415"/>
      <c r="U52" s="415"/>
      <c r="V52" s="415"/>
      <c r="W52" s="415"/>
      <c r="X52" s="415"/>
      <c r="Y52" s="415"/>
      <c r="Z52" s="433"/>
      <c r="AA52" s="377">
        <f t="shared" si="4"/>
        <v>2.6</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24.8</v>
      </c>
      <c r="M63" s="406">
        <f t="shared" si="10"/>
        <v>6.1</v>
      </c>
      <c r="N63" s="406">
        <f t="shared" si="10"/>
        <v>21.5</v>
      </c>
      <c r="O63" s="406">
        <f t="shared" si="10"/>
        <v>0</v>
      </c>
      <c r="P63" s="406">
        <f t="shared" si="10"/>
        <v>0</v>
      </c>
      <c r="Q63" s="406">
        <f t="shared" si="10"/>
        <v>0</v>
      </c>
      <c r="R63" s="406">
        <f t="shared" si="10"/>
        <v>0</v>
      </c>
      <c r="S63" s="406">
        <f t="shared" si="10"/>
        <v>15.5</v>
      </c>
      <c r="T63" s="406">
        <f t="shared" si="10"/>
        <v>42.1</v>
      </c>
      <c r="U63" s="406">
        <f t="shared" si="10"/>
        <v>0</v>
      </c>
      <c r="V63" s="406">
        <f t="shared" si="10"/>
        <v>497.7</v>
      </c>
      <c r="W63" s="406">
        <f t="shared" si="10"/>
        <v>0</v>
      </c>
      <c r="X63" s="406">
        <f t="shared" si="10"/>
        <v>0</v>
      </c>
      <c r="Y63" s="406">
        <f t="shared" si="10"/>
        <v>0</v>
      </c>
      <c r="Z63" s="406">
        <f t="shared" si="10"/>
        <v>88.4</v>
      </c>
      <c r="AA63" s="407">
        <f>+AA9+AA19+AA20</f>
        <v>696.09999999999991</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3" zoomScaleNormal="100" zoomScaleSheetLayoutView="100" workbookViewId="0">
      <selection activeCell="X47" sqref="X47"/>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令和8年6月30日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東京都港区東新橋1-9-1　　　　　　　　　　　　　　　　　　　　　　　　　　　株式会社安藤・間　首都圏建築支店</v>
      </c>
      <c r="K16" s="793"/>
      <c r="L16" s="794"/>
      <c r="M16" s="794"/>
      <c r="N16" s="794"/>
      <c r="O16" s="795"/>
    </row>
    <row r="17" spans="1:15" ht="26.25" customHeight="1">
      <c r="C17" s="78"/>
      <c r="H17" s="23" t="s">
        <v>7</v>
      </c>
      <c r="I17" s="23"/>
      <c r="J17" s="793" t="str">
        <f>+表紙!J40</f>
        <v>常務執行役員支店長　酒井喜壽</v>
      </c>
      <c r="K17" s="793"/>
      <c r="L17" s="794"/>
      <c r="M17" s="794"/>
      <c r="N17" s="794"/>
      <c r="O17" s="795"/>
    </row>
    <row r="18" spans="1:15">
      <c r="C18" s="78"/>
      <c r="J18" s="21" t="s">
        <v>8</v>
      </c>
      <c r="O18" s="79"/>
    </row>
    <row r="19" spans="1:15">
      <c r="C19" s="78"/>
      <c r="J19" s="24" t="s">
        <v>9</v>
      </c>
      <c r="K19" s="24"/>
      <c r="L19" s="759" t="str">
        <f>IF(+表紙!L42="","",+表紙!L42)</f>
        <v>03-3575-6170</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株式会社安藤・間　首都圏建築支店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2702</v>
      </c>
      <c r="N25" s="783"/>
      <c r="O25" s="784"/>
    </row>
    <row r="26" spans="1:15" ht="18" customHeight="1">
      <c r="C26" s="469" t="s">
        <v>11</v>
      </c>
      <c r="D26" s="501"/>
      <c r="E26" s="502"/>
      <c r="F26" s="769" t="str">
        <f>+表紙!F49</f>
        <v>東京都港区東新橋1-9-1</v>
      </c>
      <c r="G26" s="770"/>
      <c r="H26" s="770"/>
      <c r="I26" s="770"/>
      <c r="J26" s="770"/>
      <c r="K26" s="770"/>
      <c r="L26" s="126" t="s">
        <v>172</v>
      </c>
      <c r="M26" s="222"/>
      <c r="N26" s="773" t="str">
        <f>IF(+表紙!N49="","",+表紙!N49)</f>
        <v>03-3575-6170</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536</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t="str">
        <f>+表紙!F59</f>
        <v>全社：3,570人　（首都圏建築支店：469人）</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430</v>
      </c>
      <c r="I40" s="240" t="s">
        <v>4</v>
      </c>
      <c r="J40" s="537" t="s">
        <v>324</v>
      </c>
      <c r="K40" s="538"/>
      <c r="L40" s="539"/>
      <c r="M40" s="754">
        <f>+表紙!M63</f>
        <v>430</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145</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390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2026-07-06T08:50:21Z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