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368C6440-3ED8-4401-8A05-CC8D0D961AEC}" xr6:coauthVersionLast="47" xr6:coauthVersionMax="47" xr10:uidLastSave="{00000000-0000-0000-0000-000000000000}"/>
  <bookViews>
    <workbookView xWindow="-120" yWindow="-120" windowWidth="20730" windowHeight="11310" tabRatio="808" firstSheet="4"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1"/>
  <c r="S60" i="94" s="1"/>
  <c r="AL31" i="79"/>
  <c r="R60" i="94" s="1"/>
  <c r="AL31" i="89"/>
  <c r="Q60" i="94" s="1"/>
  <c r="AL31" i="88"/>
  <c r="P60" i="94" s="1"/>
  <c r="AL31" i="87"/>
  <c r="O60" i="94" s="1"/>
  <c r="AL31" i="86"/>
  <c r="N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AS32" i="78" l="1"/>
  <c r="L62" i="94" s="1"/>
  <c r="AL31" i="78"/>
  <c r="L60" i="94" s="1"/>
  <c r="AS32" i="85"/>
  <c r="M62" i="94" s="1"/>
  <c r="AL31" i="85"/>
  <c r="M60" i="94" s="1"/>
  <c r="H29" i="80"/>
  <c r="AL31" i="80"/>
  <c r="V60" i="94" s="1"/>
  <c r="V47" i="94"/>
  <c r="H29" i="84"/>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<sst xmlns="http://schemas.openxmlformats.org/spreadsheetml/2006/main" count="3306" uniqueCount="475">
  <si>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</si>
  <si>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</si>
  <si>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</si>
  <si>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</si>
  <si>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</si>
  <si>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</si>
  <si>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</si>
  <si>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</si>
  <si>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</si>
  <si>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</si>
  <si>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</si>
  <si>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</si>
  <si>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</si>
  <si>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</si>
  <si>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</si>
  <si>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</si>
  <si>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</si>
  <si>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</si>
  <si>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</si>
  <si>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</si>
  <si>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</si>
  <si>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</si>
  <si>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</si>
  <si>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</si>
  <si>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</si>
  <si>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</si>
  <si>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</si>
  <si>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</si>
  <si>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</si>
  <si>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</si>
  <si>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</si>
  <si>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</si>
  <si>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</si>
  <si>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</si>
  <si>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</si>
  <si>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</si>
  <si>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</si>
  <si>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</si>
  <si>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</si>
  <si>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</si>
  <si>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</si>
  <si>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</si>
  <si>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</si>
  <si>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</si>
  <si>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</si>
  <si>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</si>
  <si>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</si>
  <si>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</si>
  <si>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</si>
  <si>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</si>
  <si>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</si>
  <si>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</si>
  <si>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</si>
  <si>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</si>
  <si>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</si>
  <si>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</si>
  <si>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</si>
  <si>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</si>
  <si>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</si>
  <si>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</si>
  <si>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</si>
  <si>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</si>
  <si>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</si>
  <si>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</si>
  <si>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</si>
  <si>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</si>
  <si>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</si>
  <si>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</si>
  <si>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</si>
  <si>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</si>
  <si>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</si>
  <si>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</si>
  <si>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</si>
  <si>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</si>
  <si>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</si>
  <si>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</si>
  <si>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</si>
  <si>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</si>
  <si>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</si>
  <si>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</si>
  <si>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</si>
  <si>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</si>
  <si>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</si>
  <si>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</si>
  <si>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</si>
  <si>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</si>
  <si>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</si>
  <si>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</si>
  <si>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</si>
  <si>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</si>
  <si>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</si>
  <si>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</si>
  <si>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</si>
  <si>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</si>
  <si>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</si>
  <si>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</si>
  <si>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</si>
  <si>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</si>
  <si>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</si>
  <si>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</si>
  <si>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</si>
  <si>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</si>
  <si>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</si>
  <si>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</si>
  <si>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</si>
  <si>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</si>
  <si>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</si>
  <si>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</si>
  <si>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</si>
  <si>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</si>
  <si>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</si>
  <si>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</si>
  <si>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</si>
  <si>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</si>
  <si>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</si>
  <si>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</si>
  <si>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</si>
  <si>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</si>
  <si>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</si>
  <si>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</si>
  <si>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</si>
  <si>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</si>
  <si>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</si>
  <si>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</si>
  <si>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</si>
  <si>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</si>
  <si>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</si>
  <si>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</si>
  <si>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</si>
  <si>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</si>
  <si>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</si>
  <si>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</si>
  <si>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</si>
  <si>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</si>
  <si>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</si>
  <si>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</si>
  <si>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</si>
  <si>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</si>
  <si>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</si>
  <si>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</si>
  <si>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</si>
  <si>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</si>
  <si>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</si>
  <si>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</si>
  <si>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</si>
  <si>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</si>
  <si>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</si>
  <si>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</si>
  <si>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</si>
  <si>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</si>
  <si>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</si>
  <si>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</si>
  <si>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</si>
  <si>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</si>
  <si>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</si>
  <si>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</si>
  <si>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</si>
  <si>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</si>
  <si>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</si>
  <si>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</si>
  <si>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</si>
  <si>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</si>
  <si>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</si>
  <si>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</si>
  <si>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</si>
  <si>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</si>
  <si>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</si>
  <si>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</si>
  <si>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</si>
  <si>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</si>
  <si>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</si>
  <si>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</si>
  <si>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</si>
  <si>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</si>
  <si>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</si>
  <si>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</si>
  <si>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</si>
  <si>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</si>
  <si>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</si>
  <si>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</si>
  <si>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</si>
  <si>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</si>
  <si>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</si>
  <si>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</si>
  <si>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</si>
  <si>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</si>
  <si>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</si>
  <si>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</si>
  <si>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</si>
  <si>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</si>
  <si>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</si>
  <si>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</si>
  <si>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</si>
  <si>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</si>
  <si>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</si>
  <si>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</si>
  <si>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</si>
  <si>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</si>
  <si>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</si>
  <si>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</si>
  <si>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</si>
  <si>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</si>
  <si>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</si>
  <si>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</si>
  <si>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</si>
  <si>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</si>
  <si>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</si>
  <si>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</si>
  <si>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</si>
  <si>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</si>
  <si>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</si>
  <si>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</si>
  <si>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</si>
  <si>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</si>
  <si>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</si>
  <si>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</si>
  <si>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</si>
  <si>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</si>
  <si>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</si>
  <si>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</si>
  <si>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</si>
  <si>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</si>
  <si>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</si>
  <si>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</si>
  <si>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</si>
  <si>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</si>
  <si>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</si>
  <si>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</si>
  <si>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</si>
  <si>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</si>
  <si>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</si>
  <si>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</si>
  <si>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</si>
  <si>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</si>
  <si>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</si>
  <si>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</si>
  <si>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</si>
  <si>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</si>
  <si>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</si>
  <si>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</si>
  <si>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</si>
  <si>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</si>
  <si>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</si>
  <si>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</si>
  <si>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</si>
  <si>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</si>
  <si>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</si>
  <si>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</si>
  <si>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</si>
  <si>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</si>
  <si>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</si>
  <si>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</si>
  <si>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</si>
  <si>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</si>
  <si>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</si>
  <si>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</si>
  <si>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</si>
  <si>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</si>
  <si>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</si>
  <si>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</si>
  <si>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</si>
  <si>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</si>
  <si>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</si>
  <si>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</si>
  <si>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</si>
  <si>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</si>
  <si>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</si>
  <si>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</si>
  <si>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</si>
  <si>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</si>
  <si>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</si>
  <si>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</si>
  <si>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</si>
  <si>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</si>
  <si>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</si>
  <si>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</si>
  <si>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</si>
  <si>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</si>
  <si>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</si>
  <si>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</si>
  <si>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</si>
  <si>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</si>
  <si>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</si>
  <si>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</si>
  <si>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</si>
  <si>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</si>
  <si>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</si>
  <si>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</si>
  <si>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</si>
  <si>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</si>
  <si>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</si>
  <si>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</si>
  <si>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</si>
  <si>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</si>
  <si>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</si>
  <si>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</si>
  <si>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</si>
  <si>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</si>
  <si>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</si>
  <si>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</si>
  <si>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</si>
  <si>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</si>
  <si>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</si>
  <si>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</si>
  <si>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</si>
  <si>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</si>
  <si>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</si>
  <si>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</si>
  <si>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</si>
  <si>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</si>
  <si>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</si>
  <si>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</si>
  <si>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</si>
  <si>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</si>
  <si>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</si>
  <si>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</si>
  <si>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</si>
  <si>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</si>
  <si>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</si>
  <si>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</si>
  <si>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</si>
  <si>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</si>
  <si>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</si>
  <si>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</si>
  <si>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</si>
  <si>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</si>
  <si>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</si>
  <si>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</si>
  <si>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</si>
  <si>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</si>
  <si>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</si>
  <si>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</si>
  <si>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</si>
  <si>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</si>
  <si>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</si>
  <si>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</si>
  <si>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</si>
  <si>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</si>
  <si>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</si>
  <si>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</si>
  <si>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</si>
  <si>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</si>
  <si>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</si>
  <si>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</si>
  <si>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</si>
  <si>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</si>
  <si>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</si>
  <si>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</si>
  <si>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</si>
  <si>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</si>
  <si>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</si>
  <si>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</si>
  <si>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</si>
  <si>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</si>
  <si>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</si>
  <si>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</si>
  <si>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</si>
  <si>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</si>
  <si>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</si>
  <si>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</si>
  <si>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</si>
  <si>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</si>
  <si>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</si>
  <si>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</si>
  <si>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</si>
  <si>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</si>
  <si>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</si>
  <si>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</si>
  <si>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</si>
  <si>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</si>
  <si>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</si>
  <si>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</si>
  <si>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</si>
  <si>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</si>
  <si>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</si>
  <si>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</si>
  <si>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</si>
  <si>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</si>
  <si>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</si>
  <si>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</si>
  <si>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</si>
  <si>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</si>
  <si>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</si>
  <si>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</si>
  <si>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</si>
  <si>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</si>
  <si>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</si>
  <si>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</si>
  <si>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</si>
  <si>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</si>
  <si>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</si>
  <si>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</si>
  <si>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</si>
  <si>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</si>
  <si>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</si>
  <si>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</si>
  <si>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</si>
  <si>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</si>
  <si>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</si>
  <si>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</si>
  <si>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</si>
  <si>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</si>
  <si>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</si>
  <si>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</si>
  <si>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</si>
  <si>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</si>
  <si>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</si>
  <si>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</si>
  <si>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</si>
  <si>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</si>
  <si>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</si>
  <si>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</si>
  <si>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</si>
  <si>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</si>
  <si>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</si>
  <si>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</si>
  <si>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</si>
  <si>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</si>
  <si>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</si>
  <si>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</si>
  <si>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</si>
  <si>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</si>
  <si>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</si>
  <si>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</si>
  <si>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</si>
  <si>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</si>
  <si>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</si>
  <si>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</si>
  <si>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</si>
  <si>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</si>
  <si>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</si>
  <si>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</si>
  <si>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</si>
  <si>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</si>
  <si>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</si>
  <si>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</si>
  <si>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</si>
  <si>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</si>
  <si>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</si>
  <si>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</si>
  <si>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</si>
  <si>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</si>
  <si>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</si>
  <si>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</si>
  <si>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</si>
  <si>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</si>
  <si>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</si>
  <si>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</si>
  <si>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</si>
  <si>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</si>
  <si>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</si>
  <si>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</si>
  <si>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</si>
  <si>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</si>
  <si>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</si>
  <si>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</si>
  <si>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</si>
  <si>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</si>
  <si>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</si>
  <si>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</si>
  <si>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</si>
  <si>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</si>
  <si>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</si>
  <si>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6月    6日</t>
    <phoneticPr fontId="3"/>
  </si>
  <si>
    <t>○</t>
  </si>
  <si>
    <t>045-523-4872</t>
    <phoneticPr fontId="3"/>
  </si>
  <si>
    <t>横浜市西区みなとみらい3-6-1
みなとみらいセンタービル15階</t>
    <phoneticPr fontId="3"/>
  </si>
  <si>
    <t>大和ハウス工業株式会社 南関東支社
執行役員支社長　小島　由光</t>
    <phoneticPr fontId="3"/>
  </si>
  <si>
    <t>大和ハウス工業株式会社 南関東支社</t>
    <phoneticPr fontId="3"/>
  </si>
  <si>
    <t>横浜市西区みなとみらい3-6-1みなとみらいセンタービル15階</t>
    <phoneticPr fontId="3"/>
  </si>
  <si>
    <t>横浜市長</t>
    <phoneticPr fontId="3"/>
  </si>
  <si>
    <t>Ｄ－建設業</t>
    <phoneticPr fontId="3"/>
  </si>
  <si>
    <t>総合建設業</t>
    <phoneticPr fontId="3"/>
  </si>
  <si>
    <t>（建設業）売上高　全社　2,149,973百万円/年（当該事業場　132,036百万円/年）2025年3月期</t>
    <phoneticPr fontId="3"/>
  </si>
  <si>
    <t>685名</t>
    <rPh sb="3" eb="4">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</si>
</sst>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39" zoomScaleNormal="100" zoomScaleSheetLayoutView="100" workbookViewId="0">
      <selection activeCell="T30" sqref="T30"/>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464</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470</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466</v>
      </c>
      <c r="K39" s="575"/>
      <c r="L39" s="576"/>
      <c r="M39" s="576"/>
      <c r="N39" s="576"/>
      <c r="O39" s="577"/>
      <c r="Q39" s="24"/>
      <c r="R39" s="99"/>
    </row>
    <row r="40" spans="1:19" ht="26.25" customHeight="1">
      <c r="C40" s="88"/>
      <c r="D40" s="28"/>
      <c r="E40" s="28"/>
      <c r="F40" s="28"/>
      <c r="G40" s="28"/>
      <c r="H40" s="29" t="s">
        <v>7</v>
      </c>
      <c r="I40" s="29"/>
      <c r="J40" s="575" t="s">
        <v>467</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465</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468</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2648</v>
      </c>
      <c r="N48" s="602"/>
      <c r="O48" s="603"/>
    </row>
    <row r="49" spans="3:21" ht="18" customHeight="1">
      <c r="C49" s="552" t="s">
        <v>11</v>
      </c>
      <c r="D49" s="584"/>
      <c r="E49" s="585"/>
      <c r="F49" s="571" t="s">
        <v>469</v>
      </c>
      <c r="G49" s="572"/>
      <c r="H49" s="572"/>
      <c r="I49" s="572"/>
      <c r="J49" s="572"/>
      <c r="K49" s="572"/>
      <c r="L49" s="463" t="s">
        <v>172</v>
      </c>
      <c r="M49" s="466"/>
      <c r="N49" s="604" t="s">
        <v>465</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471</v>
      </c>
      <c r="G52" s="640"/>
      <c r="H52" s="640"/>
      <c r="I52" s="640"/>
      <c r="J52" s="36" t="s">
        <v>47</v>
      </c>
      <c r="K52" s="36"/>
      <c r="L52" s="641" t="s">
        <v>472</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t="s">
        <v>473</v>
      </c>
      <c r="G58" s="634"/>
      <c r="H58" s="634"/>
      <c r="I58" s="634"/>
      <c r="J58" s="634"/>
      <c r="K58" s="634"/>
      <c r="L58" s="634"/>
      <c r="M58" s="634"/>
      <c r="N58" s="634"/>
      <c r="O58" s="635"/>
    </row>
    <row r="59" spans="3:21" ht="26.25" customHeight="1">
      <c r="C59" s="365"/>
      <c r="D59" s="477" t="s">
        <v>24</v>
      </c>
      <c r="E59" s="478" t="s">
        <v>378</v>
      </c>
      <c r="F59" s="636" t="s">
        <v>474</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8535</v>
      </c>
      <c r="I63" s="292" t="s">
        <v>4</v>
      </c>
      <c r="J63" s="623" t="s">
        <v>324</v>
      </c>
      <c r="K63" s="624"/>
      <c r="L63" s="625"/>
      <c r="M63" s="621">
        <f>+別紙!AA14</f>
        <v>8535</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2805.2</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8157.8</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f>+別紙!AA18</f>
        <v>339.1</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pageSetUpPr fitToPage="1"/>
  </sheetPr>
  <dimension ref="B1:BJ76"/>
  <sheetViews>
    <sheetView showGridLines="0" topLeftCell="A27" zoomScaleNormal="100" workbookViewId="0">
      <selection activeCell="R39" sqref="R3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v>
      </c>
      <c r="E24" s="684"/>
      <c r="F24" s="684"/>
      <c r="G24" s="211" t="s">
        <v>198</v>
      </c>
      <c r="H24" s="673">
        <f>+F12</f>
        <v>1.6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1.6</v>
      </c>
      <c r="Q27" s="733"/>
      <c r="R27" s="733"/>
      <c r="S27" s="733"/>
      <c r="T27" s="54" t="s">
        <v>38</v>
      </c>
      <c r="U27" s="74"/>
      <c r="V27" s="74"/>
      <c r="Y27" s="72" t="s">
        <v>39</v>
      </c>
      <c r="Z27" s="75"/>
      <c r="AH27" s="63"/>
      <c r="AI27" s="63"/>
      <c r="AJ27" s="63"/>
      <c r="AK27" s="63"/>
      <c r="AL27" s="703">
        <f>+AH18+P27</f>
        <v>1.6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v>
      </c>
      <c r="E29" s="684"/>
      <c r="F29" s="684"/>
      <c r="G29" s="211" t="s">
        <v>198</v>
      </c>
      <c r="H29" s="673">
        <f>+AL27</f>
        <v>1.6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1.4</v>
      </c>
      <c r="E30" s="684"/>
      <c r="F30" s="684"/>
      <c r="G30" s="211" t="s">
        <v>198</v>
      </c>
      <c r="H30" s="673">
        <f>+AL30</f>
        <v>1.6</v>
      </c>
      <c r="I30" s="674"/>
      <c r="J30" s="211" t="s">
        <v>198</v>
      </c>
      <c r="M30" s="682"/>
      <c r="P30" s="66"/>
      <c r="R30" s="687">
        <f>+ROUND(AA28,1)+ROUND(AA29,1)+ROUND(AA30,1)</f>
        <v>1.6</v>
      </c>
      <c r="S30" s="733"/>
      <c r="T30" s="733"/>
      <c r="U30" s="733"/>
      <c r="V30" s="54" t="s">
        <v>16</v>
      </c>
      <c r="Y30" s="688" t="s">
        <v>186</v>
      </c>
      <c r="Z30" s="689"/>
      <c r="AA30" s="729"/>
      <c r="AB30" s="730"/>
      <c r="AC30" s="730"/>
      <c r="AD30" s="730"/>
      <c r="AE30" s="730"/>
      <c r="AF30" s="54" t="s">
        <v>13</v>
      </c>
      <c r="AL30" s="706">
        <v>1.6</v>
      </c>
      <c r="AM30" s="707"/>
      <c r="AN30" s="707"/>
      <c r="AO30" s="707"/>
      <c r="AP30" s="62" t="s">
        <v>13</v>
      </c>
      <c r="AS30" s="725"/>
      <c r="AT30" s="722"/>
      <c r="AU30" s="722"/>
      <c r="AV30" s="723"/>
      <c r="AW30" s="498"/>
    </row>
    <row r="31" spans="2:49" ht="27" customHeight="1" thickTop="1" thickBot="1">
      <c r="B31" s="660" t="s">
        <v>226</v>
      </c>
      <c r="C31" s="661"/>
      <c r="D31" s="684">
        <v>3</v>
      </c>
      <c r="E31" s="684"/>
      <c r="F31" s="684"/>
      <c r="G31" s="211" t="s">
        <v>198</v>
      </c>
      <c r="H31" s="673">
        <f>+AS24</f>
        <v>1.6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FFFF00"/>
    <pageSetUpPr fitToPage="1"/>
  </sheetPr>
  <dimension ref="B1:BJ76"/>
  <sheetViews>
    <sheetView showGridLines="0" topLeftCell="A23" zoomScaleNormal="100" workbookViewId="0">
      <selection activeCell="V35" sqref="V3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90.1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59.1</v>
      </c>
      <c r="E24" s="684"/>
      <c r="F24" s="684"/>
      <c r="G24" s="211" t="s">
        <v>198</v>
      </c>
      <c r="H24" s="673">
        <f>+F12</f>
        <v>90.1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90.1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90.1</v>
      </c>
      <c r="Q27" s="733"/>
      <c r="R27" s="733"/>
      <c r="S27" s="733"/>
      <c r="T27" s="54" t="s">
        <v>38</v>
      </c>
      <c r="U27" s="74"/>
      <c r="V27" s="74"/>
      <c r="Y27" s="72" t="s">
        <v>39</v>
      </c>
      <c r="Z27" s="75"/>
      <c r="AH27" s="63"/>
      <c r="AI27" s="63"/>
      <c r="AJ27" s="63"/>
      <c r="AK27" s="63"/>
      <c r="AL27" s="703">
        <f>+AH18+P27</f>
        <v>90.1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90.1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59.1</v>
      </c>
      <c r="E29" s="684"/>
      <c r="F29" s="684"/>
      <c r="G29" s="211" t="s">
        <v>198</v>
      </c>
      <c r="H29" s="673">
        <f>+AL27</f>
        <v>90.1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37.5</v>
      </c>
      <c r="E30" s="684"/>
      <c r="F30" s="684"/>
      <c r="G30" s="211" t="s">
        <v>198</v>
      </c>
      <c r="H30" s="673">
        <f>+AL30</f>
        <v>41.7</v>
      </c>
      <c r="I30" s="674"/>
      <c r="J30" s="211" t="s">
        <v>198</v>
      </c>
      <c r="M30" s="682"/>
      <c r="P30" s="66"/>
      <c r="R30" s="687">
        <f>+ROUND(AA28,1)+ROUND(AA29,1)+ROUND(AA30,1)</f>
        <v>90.1</v>
      </c>
      <c r="S30" s="733"/>
      <c r="T30" s="733"/>
      <c r="U30" s="733"/>
      <c r="V30" s="54" t="s">
        <v>16</v>
      </c>
      <c r="Y30" s="688" t="s">
        <v>186</v>
      </c>
      <c r="Z30" s="689"/>
      <c r="AA30" s="729"/>
      <c r="AB30" s="730"/>
      <c r="AC30" s="730"/>
      <c r="AD30" s="730"/>
      <c r="AE30" s="730"/>
      <c r="AF30" s="54" t="s">
        <v>13</v>
      </c>
      <c r="AL30" s="706">
        <v>41.7</v>
      </c>
      <c r="AM30" s="707"/>
      <c r="AN30" s="707"/>
      <c r="AO30" s="707"/>
      <c r="AP30" s="62" t="s">
        <v>13</v>
      </c>
      <c r="AS30" s="725"/>
      <c r="AT30" s="722"/>
      <c r="AU30" s="722"/>
      <c r="AV30" s="723"/>
      <c r="AW30" s="498"/>
    </row>
    <row r="31" spans="2:49" ht="27" customHeight="1" thickTop="1" thickBot="1">
      <c r="B31" s="660" t="s">
        <v>226</v>
      </c>
      <c r="C31" s="661"/>
      <c r="D31" s="684">
        <v>59.1</v>
      </c>
      <c r="E31" s="684"/>
      <c r="F31" s="684"/>
      <c r="G31" s="211" t="s">
        <v>198</v>
      </c>
      <c r="H31" s="673">
        <f>+AS24</f>
        <v>90.1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FF00"/>
    <pageSetUpPr fitToPage="1"/>
  </sheetPr>
  <dimension ref="B1:BJ76"/>
  <sheetViews>
    <sheetView showGridLines="0" topLeftCell="F22" zoomScaleNormal="100" workbookViewId="0">
      <selection activeCell="AI28" sqref="AI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1294.7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1432.2</v>
      </c>
      <c r="E24" s="684"/>
      <c r="F24" s="684"/>
      <c r="G24" s="211" t="s">
        <v>198</v>
      </c>
      <c r="H24" s="673">
        <f>+F12</f>
        <v>1294.7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1290.2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1294.7</v>
      </c>
      <c r="Q27" s="733"/>
      <c r="R27" s="733"/>
      <c r="S27" s="733"/>
      <c r="T27" s="54" t="s">
        <v>38</v>
      </c>
      <c r="U27" s="74"/>
      <c r="V27" s="74"/>
      <c r="Y27" s="72" t="s">
        <v>39</v>
      </c>
      <c r="Z27" s="75"/>
      <c r="AH27" s="63"/>
      <c r="AI27" s="63"/>
      <c r="AJ27" s="63"/>
      <c r="AK27" s="63"/>
      <c r="AL27" s="703">
        <f>+AH18+P27</f>
        <v>1294.7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1290.2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1432.2</v>
      </c>
      <c r="E29" s="684"/>
      <c r="F29" s="684"/>
      <c r="G29" s="211" t="s">
        <v>198</v>
      </c>
      <c r="H29" s="673">
        <f>+AL27</f>
        <v>1294.7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800.1</v>
      </c>
      <c r="E30" s="684"/>
      <c r="F30" s="684"/>
      <c r="G30" s="211" t="s">
        <v>198</v>
      </c>
      <c r="H30" s="673">
        <f>+AL30</f>
        <v>619</v>
      </c>
      <c r="I30" s="674"/>
      <c r="J30" s="211" t="s">
        <v>198</v>
      </c>
      <c r="M30" s="682"/>
      <c r="P30" s="66"/>
      <c r="R30" s="687">
        <f>+ROUND(AA28,1)+ROUND(AA29,1)+ROUND(AA30,1)</f>
        <v>1290.2</v>
      </c>
      <c r="S30" s="733"/>
      <c r="T30" s="733"/>
      <c r="U30" s="733"/>
      <c r="V30" s="54" t="s">
        <v>16</v>
      </c>
      <c r="Y30" s="688" t="s">
        <v>186</v>
      </c>
      <c r="Z30" s="689"/>
      <c r="AA30" s="729"/>
      <c r="AB30" s="730"/>
      <c r="AC30" s="730"/>
      <c r="AD30" s="730"/>
      <c r="AE30" s="730"/>
      <c r="AF30" s="54" t="s">
        <v>13</v>
      </c>
      <c r="AL30" s="706">
        <v>619</v>
      </c>
      <c r="AM30" s="707"/>
      <c r="AN30" s="707"/>
      <c r="AO30" s="707"/>
      <c r="AP30" s="62" t="s">
        <v>13</v>
      </c>
      <c r="AS30" s="725"/>
      <c r="AT30" s="722"/>
      <c r="AU30" s="722"/>
      <c r="AV30" s="723"/>
      <c r="AW30" s="498"/>
    </row>
    <row r="31" spans="2:49" ht="27" customHeight="1" thickTop="1" thickBot="1">
      <c r="B31" s="660" t="s">
        <v>226</v>
      </c>
      <c r="C31" s="661"/>
      <c r="D31" s="684">
        <v>1432.2</v>
      </c>
      <c r="E31" s="684"/>
      <c r="F31" s="684"/>
      <c r="G31" s="211" t="s">
        <v>198</v>
      </c>
      <c r="H31" s="673">
        <f>+AS24</f>
        <v>1290.2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4.5</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FF00"/>
    <pageSetUpPr fitToPage="1"/>
  </sheetPr>
  <dimension ref="B1:BJ76"/>
  <sheetViews>
    <sheetView showGridLines="0" topLeftCell="A23" zoomScaleNormal="100" workbookViewId="0">
      <selection activeCell="S34" sqref="S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1780.6000000000001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3560.4</v>
      </c>
      <c r="E24" s="684"/>
      <c r="F24" s="684"/>
      <c r="G24" s="211" t="s">
        <v>198</v>
      </c>
      <c r="H24" s="673">
        <f>+F12</f>
        <v>1780.6000000000001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1750.2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1780.6000000000001</v>
      </c>
      <c r="Q27" s="733"/>
      <c r="R27" s="733"/>
      <c r="S27" s="733"/>
      <c r="T27" s="54" t="s">
        <v>38</v>
      </c>
      <c r="U27" s="74"/>
      <c r="V27" s="74"/>
      <c r="Y27" s="72" t="s">
        <v>39</v>
      </c>
      <c r="Z27" s="75"/>
      <c r="AH27" s="63"/>
      <c r="AI27" s="63"/>
      <c r="AJ27" s="63"/>
      <c r="AK27" s="63"/>
      <c r="AL27" s="703">
        <f>+AH18+P27</f>
        <v>1780.6000000000001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1750.2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3560.4</v>
      </c>
      <c r="E29" s="684"/>
      <c r="F29" s="684"/>
      <c r="G29" s="211" t="s">
        <v>198</v>
      </c>
      <c r="H29" s="673">
        <f>+AL27</f>
        <v>1780.6000000000001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1085.5</v>
      </c>
      <c r="E30" s="684"/>
      <c r="F30" s="684"/>
      <c r="G30" s="211" t="s">
        <v>198</v>
      </c>
      <c r="H30" s="673">
        <f>+AL30</f>
        <v>496.9</v>
      </c>
      <c r="I30" s="674"/>
      <c r="J30" s="211" t="s">
        <v>198</v>
      </c>
      <c r="M30" s="682"/>
      <c r="P30" s="66"/>
      <c r="R30" s="687">
        <f>+ROUND(AA28,1)+ROUND(AA29,1)+ROUND(AA30,1)</f>
        <v>1750.2</v>
      </c>
      <c r="S30" s="733"/>
      <c r="T30" s="733"/>
      <c r="U30" s="733"/>
      <c r="V30" s="54" t="s">
        <v>16</v>
      </c>
      <c r="Y30" s="688" t="s">
        <v>186</v>
      </c>
      <c r="Z30" s="689"/>
      <c r="AA30" s="729"/>
      <c r="AB30" s="730"/>
      <c r="AC30" s="730"/>
      <c r="AD30" s="730"/>
      <c r="AE30" s="730"/>
      <c r="AF30" s="54" t="s">
        <v>13</v>
      </c>
      <c r="AL30" s="706">
        <v>496.9</v>
      </c>
      <c r="AM30" s="707"/>
      <c r="AN30" s="707"/>
      <c r="AO30" s="707"/>
      <c r="AP30" s="62" t="s">
        <v>13</v>
      </c>
      <c r="AS30" s="725"/>
      <c r="AT30" s="722"/>
      <c r="AU30" s="722"/>
      <c r="AV30" s="723"/>
      <c r="AW30" s="498"/>
    </row>
    <row r="31" spans="2:49" ht="27" customHeight="1" thickTop="1" thickBot="1">
      <c r="B31" s="660" t="s">
        <v>226</v>
      </c>
      <c r="C31" s="661"/>
      <c r="D31" s="684">
        <v>3522.4</v>
      </c>
      <c r="E31" s="684"/>
      <c r="F31" s="684"/>
      <c r="G31" s="211" t="s">
        <v>198</v>
      </c>
      <c r="H31" s="673">
        <f>+AS24</f>
        <v>1750.2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30.4</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大和ハウス工業株式会社 南関東支社</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FF00"/>
    <pageSetUpPr fitToPage="1"/>
  </sheetPr>
  <dimension ref="B1:BJ76"/>
  <sheetViews>
    <sheetView showGridLines="0" topLeftCell="A22" zoomScaleNormal="100" workbookViewId="0">
      <selection activeCell="AT33" sqref="AT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324.3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215.8</v>
      </c>
      <c r="E24" s="684"/>
      <c r="F24" s="684"/>
      <c r="G24" s="211" t="s">
        <v>198</v>
      </c>
      <c r="H24" s="673">
        <f>+F12</f>
        <v>324.3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324.3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324.3</v>
      </c>
      <c r="Q27" s="733"/>
      <c r="R27" s="733"/>
      <c r="S27" s="733"/>
      <c r="T27" s="54" t="s">
        <v>38</v>
      </c>
      <c r="U27" s="74"/>
      <c r="V27" s="74"/>
      <c r="Y27" s="72" t="s">
        <v>39</v>
      </c>
      <c r="Z27" s="75"/>
      <c r="AH27" s="63"/>
      <c r="AI27" s="63"/>
      <c r="AJ27" s="63"/>
      <c r="AK27" s="63"/>
      <c r="AL27" s="703">
        <f>+AH18+P27</f>
        <v>324.3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324.3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215.8</v>
      </c>
      <c r="E29" s="684"/>
      <c r="F29" s="684"/>
      <c r="G29" s="211" t="s">
        <v>198</v>
      </c>
      <c r="H29" s="673">
        <f>+AL27</f>
        <v>324.3</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206</v>
      </c>
      <c r="E30" s="684"/>
      <c r="F30" s="684"/>
      <c r="G30" s="211" t="s">
        <v>198</v>
      </c>
      <c r="H30" s="673">
        <f>+AL30</f>
        <v>316.89999999999998</v>
      </c>
      <c r="I30" s="674"/>
      <c r="J30" s="211" t="s">
        <v>198</v>
      </c>
      <c r="M30" s="682"/>
      <c r="P30" s="66"/>
      <c r="R30" s="687">
        <f>+ROUND(AA28,1)+ROUND(AA29,1)+ROUND(AA30,1)</f>
        <v>324.3</v>
      </c>
      <c r="S30" s="733"/>
      <c r="T30" s="733"/>
      <c r="U30" s="733"/>
      <c r="V30" s="54" t="s">
        <v>16</v>
      </c>
      <c r="Y30" s="688" t="s">
        <v>186</v>
      </c>
      <c r="Z30" s="689"/>
      <c r="AA30" s="729"/>
      <c r="AB30" s="730"/>
      <c r="AC30" s="730"/>
      <c r="AD30" s="730"/>
      <c r="AE30" s="730"/>
      <c r="AF30" s="54" t="s">
        <v>13</v>
      </c>
      <c r="AL30" s="706">
        <v>316.89999999999998</v>
      </c>
      <c r="AM30" s="707"/>
      <c r="AN30" s="707"/>
      <c r="AO30" s="707"/>
      <c r="AP30" s="62" t="s">
        <v>13</v>
      </c>
      <c r="AS30" s="725"/>
      <c r="AT30" s="722"/>
      <c r="AU30" s="722"/>
      <c r="AV30" s="723"/>
      <c r="AW30" s="498"/>
    </row>
    <row r="31" spans="2:49" ht="27" customHeight="1" thickTop="1" thickBot="1">
      <c r="B31" s="660" t="s">
        <v>226</v>
      </c>
      <c r="C31" s="661"/>
      <c r="D31" s="684">
        <v>215.8</v>
      </c>
      <c r="E31" s="684"/>
      <c r="F31" s="684"/>
      <c r="G31" s="211" t="s">
        <v>198</v>
      </c>
      <c r="H31" s="673">
        <f>+AS24</f>
        <v>324.3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F36" zoomScale="70" zoomScaleNormal="70" workbookViewId="0">
      <selection activeCell="W57" sqref="W57"/>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大和ハウス工業株式会社 南関東支社</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2114.6</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530.4</v>
      </c>
      <c r="M9" s="392">
        <f>IF(OR(ｷ.紙くず!D24&gt;0,ｷ.紙くず!D24&lt;0),ｷ.紙くず!D24,IF(M$19&gt;0,"0",0))</f>
        <v>46.2</v>
      </c>
      <c r="N9" s="392">
        <f>IF(OR(ｸ.木くず!D24&gt;0,ｸ.木くず!D24&lt;0),ｸ.木くず!D24,IF(N$19&gt;0,"0",0))</f>
        <v>573.29999999999995</v>
      </c>
      <c r="O9" s="392">
        <f>IF(OR(ｹ.繊維くず!D24&gt;0,ｹ.繊維くず!D24&lt;0),ｹ.繊維くず!D24,IF(O$19&gt;0,"0",0))</f>
        <v>3</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59.1</v>
      </c>
      <c r="T9" s="392">
        <f>IF(OR(ｾ.ｶﾞﾗｽ･ｺﾝｸﾘ･陶磁器くず!D24&gt;0,ｾ.ｶﾞﾗｽ･ｺﾝｸﾘ･陶磁器くず!D24&lt;0),ｾ.ｶﾞﾗｽ･ｺﾝｸﾘ･陶磁器くず!D24,IF(T$19&gt;0,"0",0))</f>
        <v>1432.2</v>
      </c>
      <c r="U9" s="392">
        <f>IF(OR(ｿ.鉱さい!D24&gt;0,ｿ.鉱さい!D24&lt;0),ｿ.鉱さい!D24,IF(U$19&gt;0,"0",0))</f>
        <v>0</v>
      </c>
      <c r="V9" s="392">
        <f>IF(OR(ﾀ.がれき類!D24&gt;0,ﾀ.がれき類!D24&lt;0),ﾀ.がれき類!D24,IF(V$19&gt;0,"0",0))</f>
        <v>3560.4</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215.8</v>
      </c>
      <c r="AA9" s="394">
        <f>IF(SUM(G9:Z9)&gt;0,SUM(G9:Z9),IF(AA$19&gt;0,"0",0))</f>
        <v>8535</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2114.6</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530.4</v>
      </c>
      <c r="M14" s="398">
        <f>IF(OR(ｷ.紙くず!D29&gt;0,ｷ.紙くず!D29&lt;0),ｷ.紙くず!D29,IF(M$19&gt;0,"0",0))</f>
        <v>46.2</v>
      </c>
      <c r="N14" s="398">
        <f>IF(OR(ｸ.木くず!D29&gt;0,ｸ.木くず!D29&lt;0),ｸ.木くず!D29,IF(N$19&gt;0,"0",0))</f>
        <v>573.29999999999995</v>
      </c>
      <c r="O14" s="398">
        <f>IF(OR(ｹ.繊維くず!D29&gt;0,ｹ.繊維くず!D29&lt;0),ｹ.繊維くず!D29,IF(O$19&gt;0,"0",0))</f>
        <v>3</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59.1</v>
      </c>
      <c r="T14" s="398">
        <f>IF(OR(ｾ.ｶﾞﾗｽ･ｺﾝｸﾘ･陶磁器くず!D29&gt;0,ｾ.ｶﾞﾗｽ･ｺﾝｸﾘ･陶磁器くず!D29&lt;0),ｾ.ｶﾞﾗｽ･ｺﾝｸﾘ･陶磁器くず!D29,IF(T$19&gt;0,"0",0))</f>
        <v>1432.2</v>
      </c>
      <c r="U14" s="398">
        <f>IF(OR(ｿ.鉱さい!D29&gt;0,ｿ.鉱さい!D29&lt;0),ｿ.鉱さい!D29,IF(U$19&gt;0,"0",0))</f>
        <v>0</v>
      </c>
      <c r="V14" s="398">
        <f>IF(OR(ﾀ.がれき類!D29&gt;0,ﾀ.がれき類!D29&lt;0),ﾀ.がれき類!D29,IF(V$19&gt;0,"0",0))</f>
        <v>3560.4</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215.8</v>
      </c>
      <c r="AA14" s="400">
        <f t="shared" si="0"/>
        <v>8535</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250.8</v>
      </c>
      <c r="M15" s="398">
        <f>IF(OR(ｷ.紙くず!D30&gt;0,ｷ.紙くず!D30&lt;0),ｷ.紙くず!D30,IF(M$19&gt;0,"0",0))</f>
        <v>30.7</v>
      </c>
      <c r="N15" s="398">
        <f>IF(OR(ｸ.木くず!D30&gt;0,ｸ.木くず!D30&lt;0),ｸ.木くず!D30,IF(N$19&gt;0,"0",0))</f>
        <v>393.2</v>
      </c>
      <c r="O15" s="398">
        <f>IF(OR(ｹ.繊維くず!D30&gt;0,ｹ.繊維くず!D30&lt;0),ｹ.繊維くず!D30,IF(O$19&gt;0,"0",0))</f>
        <v>1.4</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37.5</v>
      </c>
      <c r="T15" s="398">
        <f>IF(OR(ｾ.ｶﾞﾗｽ･ｺﾝｸﾘ･陶磁器くず!D30&gt;0,ｾ.ｶﾞﾗｽ･ｺﾝｸﾘ･陶磁器くず!D30&lt;0),ｾ.ｶﾞﾗｽ･ｺﾝｸﾘ･陶磁器くず!D30,IF(T$19&gt;0,"0",0))</f>
        <v>800.1</v>
      </c>
      <c r="U15" s="398">
        <f>IF(OR(ｿ.鉱さい!D30&gt;0,ｿ.鉱さい!D30&lt;0),ｿ.鉱さい!D30,IF(U$19&gt;0,"0",0))</f>
        <v>0</v>
      </c>
      <c r="V15" s="398">
        <f>IF(OR(ﾀ.がれき類!D30&gt;0,ﾀ.がれき類!D30&lt;0),ﾀ.がれき類!D30,IF(V$19&gt;0,"0",0))</f>
        <v>1085.5</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206</v>
      </c>
      <c r="AA15" s="400">
        <f t="shared" si="0"/>
        <v>2805.2</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2114.6</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194</v>
      </c>
      <c r="M16" s="398">
        <f>IF(OR(ｷ.紙くず!D31&gt;0,ｷ.紙くず!D31&lt;0),ｷ.紙くず!D31,IF(M$19&gt;0,"0",0))</f>
        <v>43.5</v>
      </c>
      <c r="N16" s="398">
        <f>IF(OR(ｸ.木くず!D31&gt;0,ｸ.木くず!D31&lt;0),ｸ.木くず!D31,IF(N$19&gt;0,"0",0))</f>
        <v>573.20000000000005</v>
      </c>
      <c r="O16" s="398">
        <f>IF(OR(ｹ.繊維くず!D31&gt;0,ｹ.繊維くず!D31&lt;0),ｹ.繊維くず!D31,IF(O$19&gt;0,"0",0))</f>
        <v>3</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59.1</v>
      </c>
      <c r="T16" s="398">
        <f>IF(OR(ｾ.ｶﾞﾗｽ･ｺﾝｸﾘ･陶磁器くず!D31&gt;0,ｾ.ｶﾞﾗｽ･ｺﾝｸﾘ･陶磁器くず!D31&lt;0),ｾ.ｶﾞﾗｽ･ｺﾝｸﾘ･陶磁器くず!D31,IF(T$19&gt;0,"0",0))</f>
        <v>1432.2</v>
      </c>
      <c r="U16" s="398">
        <f>IF(OR(ｿ.鉱さい!D31&gt;0,ｿ.鉱さい!D31&lt;0),ｿ.鉱さい!D31,IF(U$19&gt;0,"0",0))</f>
        <v>0</v>
      </c>
      <c r="V16" s="398">
        <f>IF(OR(ﾀ.がれき類!D31&gt;0,ﾀ.がれき類!D31&lt;0),ﾀ.がれき類!D31,IF(V$19&gt;0,"0",0))</f>
        <v>3522.4</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215.8</v>
      </c>
      <c r="AA16" s="400">
        <f t="shared" si="0"/>
        <v>8157.8</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336.3</v>
      </c>
      <c r="M18" s="401">
        <f>IF(OR(ｷ.紙くず!D33&gt;0,ｷ.紙くず!D33&lt;0),ｷ.紙くず!D33,IF(M$19&gt;0,"0",0))</f>
        <v>2.7</v>
      </c>
      <c r="N18" s="401">
        <f>IF(OR(ｸ.木くず!D33&gt;0,ｸ.木くず!D33&lt;0),ｸ.木くず!D33,IF(N$19&gt;0,"0",0))</f>
        <v>0.1</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f t="shared" si="0"/>
        <v>339.1</v>
      </c>
    </row>
    <row r="19" spans="2:27" ht="20.45" customHeight="1" thickTop="1">
      <c r="B19" s="181"/>
      <c r="C19" s="186" t="s">
        <v>334</v>
      </c>
      <c r="D19" s="807" t="s">
        <v>335</v>
      </c>
      <c r="E19" s="807"/>
      <c r="F19" s="808"/>
      <c r="G19" s="404">
        <f t="shared" ref="G19:Z19" si="1">+G41+G25+G23+G22+G21-G20</f>
        <v>0</v>
      </c>
      <c r="H19" s="404">
        <f t="shared" si="1"/>
        <v>2811.6</v>
      </c>
      <c r="I19" s="404">
        <f t="shared" si="1"/>
        <v>0</v>
      </c>
      <c r="J19" s="404">
        <f t="shared" si="1"/>
        <v>0</v>
      </c>
      <c r="K19" s="404">
        <f t="shared" si="1"/>
        <v>0</v>
      </c>
      <c r="L19" s="404">
        <f t="shared" si="1"/>
        <v>557.80000000000007</v>
      </c>
      <c r="M19" s="404">
        <f t="shared" si="1"/>
        <v>26.3</v>
      </c>
      <c r="N19" s="404">
        <f t="shared" si="1"/>
        <v>517.4</v>
      </c>
      <c r="O19" s="404">
        <f t="shared" si="1"/>
        <v>1.6</v>
      </c>
      <c r="P19" s="404">
        <f t="shared" si="1"/>
        <v>0</v>
      </c>
      <c r="Q19" s="404">
        <f t="shared" si="1"/>
        <v>0</v>
      </c>
      <c r="R19" s="404">
        <f t="shared" si="1"/>
        <v>0</v>
      </c>
      <c r="S19" s="404">
        <f t="shared" si="1"/>
        <v>90.1</v>
      </c>
      <c r="T19" s="404">
        <f t="shared" si="1"/>
        <v>1294.7</v>
      </c>
      <c r="U19" s="404">
        <f t="shared" si="1"/>
        <v>0</v>
      </c>
      <c r="V19" s="404">
        <f t="shared" si="1"/>
        <v>1780.6000000000001</v>
      </c>
      <c r="W19" s="404">
        <f t="shared" si="1"/>
        <v>0</v>
      </c>
      <c r="X19" s="404">
        <f t="shared" si="1"/>
        <v>0</v>
      </c>
      <c r="Y19" s="404">
        <f t="shared" si="1"/>
        <v>0</v>
      </c>
      <c r="Z19" s="405">
        <f t="shared" si="1"/>
        <v>324.3</v>
      </c>
      <c r="AA19" s="406">
        <f t="shared" ref="AA19:AA25" si="2">SUM(G19:Z19)</f>
        <v>7404.4000000000005</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2811.6</v>
      </c>
      <c r="I41" s="440">
        <f t="shared" si="8"/>
        <v>0</v>
      </c>
      <c r="J41" s="440">
        <f t="shared" si="8"/>
        <v>0</v>
      </c>
      <c r="K41" s="440">
        <f t="shared" si="8"/>
        <v>0</v>
      </c>
      <c r="L41" s="440">
        <f t="shared" si="8"/>
        <v>557.80000000000007</v>
      </c>
      <c r="M41" s="440">
        <f t="shared" si="8"/>
        <v>26.3</v>
      </c>
      <c r="N41" s="440">
        <f t="shared" si="8"/>
        <v>517.4</v>
      </c>
      <c r="O41" s="440">
        <f t="shared" si="8"/>
        <v>1.6</v>
      </c>
      <c r="P41" s="440">
        <f t="shared" si="8"/>
        <v>0</v>
      </c>
      <c r="Q41" s="440">
        <f t="shared" si="8"/>
        <v>0</v>
      </c>
      <c r="R41" s="440">
        <f t="shared" si="8"/>
        <v>0</v>
      </c>
      <c r="S41" s="440">
        <f t="shared" si="8"/>
        <v>90.1</v>
      </c>
      <c r="T41" s="440">
        <f t="shared" si="8"/>
        <v>1294.7</v>
      </c>
      <c r="U41" s="440">
        <f t="shared" si="8"/>
        <v>0</v>
      </c>
      <c r="V41" s="440">
        <f t="shared" si="8"/>
        <v>1780.6000000000001</v>
      </c>
      <c r="W41" s="440">
        <f t="shared" si="8"/>
        <v>0</v>
      </c>
      <c r="X41" s="440">
        <f t="shared" si="8"/>
        <v>0</v>
      </c>
      <c r="Y41" s="440">
        <f t="shared" si="8"/>
        <v>0</v>
      </c>
      <c r="Z41" s="441">
        <f t="shared" si="8"/>
        <v>324.3</v>
      </c>
      <c r="AA41" s="442">
        <f t="shared" si="4"/>
        <v>7404.4000000000005</v>
      </c>
    </row>
    <row r="42" spans="2:27" ht="20.45" customHeight="1">
      <c r="B42" s="182"/>
      <c r="C42" s="821"/>
      <c r="D42" s="224"/>
      <c r="E42" s="222" t="s">
        <v>262</v>
      </c>
      <c r="F42" s="461"/>
      <c r="G42" s="431">
        <f t="shared" ref="G42:Z42" si="9">SUM(G43:G45)</f>
        <v>0</v>
      </c>
      <c r="H42" s="431">
        <f t="shared" si="9"/>
        <v>2811.6</v>
      </c>
      <c r="I42" s="431">
        <f t="shared" si="9"/>
        <v>0</v>
      </c>
      <c r="J42" s="431">
        <f t="shared" si="9"/>
        <v>0</v>
      </c>
      <c r="K42" s="431">
        <f t="shared" si="9"/>
        <v>0</v>
      </c>
      <c r="L42" s="431">
        <f t="shared" si="9"/>
        <v>557.6</v>
      </c>
      <c r="M42" s="431">
        <f t="shared" si="9"/>
        <v>26.3</v>
      </c>
      <c r="N42" s="431">
        <f t="shared" si="9"/>
        <v>517.4</v>
      </c>
      <c r="O42" s="431">
        <f t="shared" si="9"/>
        <v>1.6</v>
      </c>
      <c r="P42" s="431">
        <f t="shared" si="9"/>
        <v>0</v>
      </c>
      <c r="Q42" s="431">
        <f t="shared" si="9"/>
        <v>0</v>
      </c>
      <c r="R42" s="431">
        <f t="shared" si="9"/>
        <v>0</v>
      </c>
      <c r="S42" s="431">
        <f t="shared" si="9"/>
        <v>90.1</v>
      </c>
      <c r="T42" s="431">
        <f t="shared" si="9"/>
        <v>1290.2</v>
      </c>
      <c r="U42" s="431">
        <f t="shared" si="9"/>
        <v>0</v>
      </c>
      <c r="V42" s="431">
        <f t="shared" si="9"/>
        <v>1750.2</v>
      </c>
      <c r="W42" s="431">
        <f t="shared" si="9"/>
        <v>0</v>
      </c>
      <c r="X42" s="431">
        <f t="shared" si="9"/>
        <v>0</v>
      </c>
      <c r="Y42" s="431">
        <f t="shared" si="9"/>
        <v>0</v>
      </c>
      <c r="Z42" s="432">
        <f t="shared" si="9"/>
        <v>324.3</v>
      </c>
      <c r="AA42" s="433">
        <f t="shared" si="4"/>
        <v>7369.3</v>
      </c>
    </row>
    <row r="43" spans="2:27" ht="20.45" customHeight="1">
      <c r="B43" s="182"/>
      <c r="C43" s="821"/>
      <c r="D43" s="225"/>
      <c r="E43" s="220"/>
      <c r="F43" s="218" t="s">
        <v>235</v>
      </c>
      <c r="G43" s="434">
        <f>+ｱ.燃え殻!$AA$28</f>
        <v>0</v>
      </c>
      <c r="H43" s="434">
        <f>+ｲ.汚泥!$AA$28</f>
        <v>2811.6</v>
      </c>
      <c r="I43" s="434">
        <f>+ｳ.廃油!$AA$28</f>
        <v>0</v>
      </c>
      <c r="J43" s="434">
        <f>+ｴ.廃酸!$AA$28</f>
        <v>0</v>
      </c>
      <c r="K43" s="434">
        <f>+ｵ.廃ｱﾙｶﾘ!$AA$28</f>
        <v>0</v>
      </c>
      <c r="L43" s="434">
        <f>+ｶ.廃ﾌﾟﾗ類!$AA$28</f>
        <v>234.3</v>
      </c>
      <c r="M43" s="434">
        <f>+ｷ.紙くず!$AA$28</f>
        <v>25.7</v>
      </c>
      <c r="N43" s="434">
        <f>+ｸ.木くず!$AA$28</f>
        <v>517.4</v>
      </c>
      <c r="O43" s="434">
        <f>+ｹ.繊維くず!$AA$28</f>
        <v>1.6</v>
      </c>
      <c r="P43" s="434">
        <f>+ｺ.動植物性残さ!$AA$28</f>
        <v>0</v>
      </c>
      <c r="Q43" s="434">
        <f>+ｻ.動物系固形不要物!$AA$28</f>
        <v>0</v>
      </c>
      <c r="R43" s="434">
        <f>+ｼ.ｺﾞﾑくず!$AA$28</f>
        <v>0</v>
      </c>
      <c r="S43" s="434">
        <f>+ｽ.金属くず!$AA$28</f>
        <v>90.1</v>
      </c>
      <c r="T43" s="434">
        <f>+ｾ.ｶﾞﾗｽ･ｺﾝｸﾘ･陶磁器くず!$AA$28</f>
        <v>1290.2</v>
      </c>
      <c r="U43" s="434">
        <f>+ｿ.鉱さい!$AA$28</f>
        <v>0</v>
      </c>
      <c r="V43" s="434">
        <f>+ﾀ.がれき類!$AA$28</f>
        <v>1750.2</v>
      </c>
      <c r="W43" s="434">
        <f>+ﾁ.動物のふん尿!$AA$28</f>
        <v>0</v>
      </c>
      <c r="X43" s="434">
        <f>+ﾂ.動物の死体!$AA$28</f>
        <v>0</v>
      </c>
      <c r="Y43" s="434">
        <f>+ﾃ.ばいじん!$AA$28</f>
        <v>0</v>
      </c>
      <c r="Z43" s="435">
        <f>+ﾄ.混合廃棄物その他!$AA$28</f>
        <v>324.3</v>
      </c>
      <c r="AA43" s="436">
        <f t="shared" si="4"/>
        <v>7045.4</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323.3</v>
      </c>
      <c r="M44" s="434">
        <f>+ｷ.紙くず!$AA$29</f>
        <v>0.6</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323.90000000000003</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0.2</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4.5</v>
      </c>
      <c r="U46" s="437">
        <f>+ｿ.鉱さい!$R$33</f>
        <v>0</v>
      </c>
      <c r="V46" s="437">
        <f>+ﾀ.がれき類!$R$33</f>
        <v>30.4</v>
      </c>
      <c r="W46" s="437">
        <f>+ﾁ.動物のふん尿!$R$33</f>
        <v>0</v>
      </c>
      <c r="X46" s="437">
        <f>+ﾂ.動物の死体!$R$33</f>
        <v>0</v>
      </c>
      <c r="Y46" s="437">
        <f>+ﾃ.ばいじん!$R$33</f>
        <v>0</v>
      </c>
      <c r="Z46" s="438">
        <f>+ﾄ.混合廃棄物その他!$R$33</f>
        <v>0</v>
      </c>
      <c r="AA46" s="439">
        <f>SUM(G46:Z46)</f>
        <v>35.1</v>
      </c>
    </row>
    <row r="47" spans="2:27" ht="20.45" customHeight="1">
      <c r="B47" s="182"/>
      <c r="C47" s="135" t="s">
        <v>237</v>
      </c>
      <c r="D47" s="826" t="s">
        <v>294</v>
      </c>
      <c r="E47" s="826"/>
      <c r="F47" s="827"/>
      <c r="G47" s="443">
        <f>+ｱ.燃え殻!$AL$27</f>
        <v>0</v>
      </c>
      <c r="H47" s="443">
        <f>+ｲ.汚泥!$AL$27</f>
        <v>2811.6</v>
      </c>
      <c r="I47" s="443">
        <f>+ｳ.廃油!$AL$27</f>
        <v>0</v>
      </c>
      <c r="J47" s="443">
        <f>+ｴ.廃酸!$AL$27</f>
        <v>0</v>
      </c>
      <c r="K47" s="443">
        <f>+ｵ.廃ｱﾙｶﾘ!$AL$27</f>
        <v>0</v>
      </c>
      <c r="L47" s="443">
        <f>+ｶ.廃ﾌﾟﾗ類!$AL$27</f>
        <v>557.80000000000007</v>
      </c>
      <c r="M47" s="443">
        <f>+ｷ.紙くず!$AL$27</f>
        <v>26.3</v>
      </c>
      <c r="N47" s="443">
        <f>+ｸ.木くず!$AL$27</f>
        <v>517.4</v>
      </c>
      <c r="O47" s="443">
        <f>+ｹ.繊維くず!$AL$27</f>
        <v>1.6</v>
      </c>
      <c r="P47" s="443">
        <f>+ｺ.動植物性残さ!$AL$27</f>
        <v>0</v>
      </c>
      <c r="Q47" s="443">
        <f>+ｻ.動物系固形不要物!$AL$27</f>
        <v>0</v>
      </c>
      <c r="R47" s="443">
        <f>+ｼ.ｺﾞﾑくず!$AL$27</f>
        <v>0</v>
      </c>
      <c r="S47" s="443">
        <f>+ｽ.金属くず!$AL$27</f>
        <v>90.1</v>
      </c>
      <c r="T47" s="443">
        <f>+ｾ.ｶﾞﾗｽ･ｺﾝｸﾘ･陶磁器くず!$AL$27</f>
        <v>1294.7</v>
      </c>
      <c r="U47" s="443">
        <f>+ｿ.鉱さい!$AL$27</f>
        <v>0</v>
      </c>
      <c r="V47" s="443">
        <f>+ﾀ.がれき類!$AL$27</f>
        <v>1780.6000000000001</v>
      </c>
      <c r="W47" s="443">
        <f>+ﾁ.動物のふん尿!$AL$27</f>
        <v>0</v>
      </c>
      <c r="X47" s="443">
        <f>+ﾂ.動物の死体!$AL$27</f>
        <v>0</v>
      </c>
      <c r="Y47" s="443">
        <f>+ﾃ.ばいじん!$AL$27</f>
        <v>0</v>
      </c>
      <c r="Z47" s="444">
        <f>+ﾄ.混合廃棄物その他!$AL$27</f>
        <v>324.3</v>
      </c>
      <c r="AA47" s="445">
        <f t="shared" si="4"/>
        <v>7404.4000000000005</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272.7</v>
      </c>
      <c r="M48" s="446">
        <f>+ｷ.紙くず!$AL$30</f>
        <v>21.4</v>
      </c>
      <c r="N48" s="446">
        <f>+ｸ.木くず!$AL$30</f>
        <v>388.8</v>
      </c>
      <c r="O48" s="446">
        <f>+ｹ.繊維くず!$AL$30</f>
        <v>1.6</v>
      </c>
      <c r="P48" s="446">
        <f>+ｺ.動植物性残さ!$AL$30</f>
        <v>0</v>
      </c>
      <c r="Q48" s="446">
        <f>+ｻ.動物系固形不要物!$AL$30</f>
        <v>0</v>
      </c>
      <c r="R48" s="446">
        <f>+ｼ.ｺﾞﾑくず!$AL$30</f>
        <v>0</v>
      </c>
      <c r="S48" s="446">
        <f>+ｽ.金属くず!$AL$30</f>
        <v>41.7</v>
      </c>
      <c r="T48" s="446">
        <f>+ｾ.ｶﾞﾗｽ･ｺﾝｸﾘ･陶磁器くず!$AL$30</f>
        <v>619</v>
      </c>
      <c r="U48" s="446">
        <f>+ｿ.鉱さい!$AL$30</f>
        <v>0</v>
      </c>
      <c r="V48" s="446">
        <f>+ﾀ.がれき類!$AL$30</f>
        <v>496.9</v>
      </c>
      <c r="W48" s="446">
        <f>+ﾁ.動物のふん尿!$AL$30</f>
        <v>0</v>
      </c>
      <c r="X48" s="446">
        <f>+ﾂ.動物の死体!$AL$30</f>
        <v>0</v>
      </c>
      <c r="Y48" s="446">
        <f>+ﾃ.ばいじん!$AL$30</f>
        <v>0</v>
      </c>
      <c r="Z48" s="447">
        <f>+ﾄ.混合廃棄物その他!$AL$30</f>
        <v>316.89999999999998</v>
      </c>
      <c r="AA48" s="448">
        <f t="shared" si="4"/>
        <v>2159</v>
      </c>
    </row>
    <row r="49" spans="2:27" ht="20.45" customHeight="1">
      <c r="B49" s="182"/>
      <c r="C49" s="188"/>
      <c r="D49" s="504" t="s">
        <v>190</v>
      </c>
      <c r="E49" s="813" t="s">
        <v>239</v>
      </c>
      <c r="F49" s="814"/>
      <c r="G49" s="517">
        <f>+ｱ.燃え殻!$AS$24</f>
        <v>0</v>
      </c>
      <c r="H49" s="517">
        <f>+ｲ.汚泥!$AS$24</f>
        <v>2811.6</v>
      </c>
      <c r="I49" s="517">
        <f>+ｳ.廃油!$AS$24</f>
        <v>0</v>
      </c>
      <c r="J49" s="517">
        <f>+ｴ.廃酸!$AS$24</f>
        <v>0</v>
      </c>
      <c r="K49" s="517">
        <f>+ｵ.廃ｱﾙｶﾘ!$AS$24</f>
        <v>0</v>
      </c>
      <c r="L49" s="517">
        <f>+ｶ.廃ﾌﾟﾗ類!$AS$24</f>
        <v>234.3</v>
      </c>
      <c r="M49" s="517">
        <f>+ｷ.紙くず!$AS$24</f>
        <v>25.7</v>
      </c>
      <c r="N49" s="517">
        <f>+ｸ.木くず!$AS$24</f>
        <v>517.4</v>
      </c>
      <c r="O49" s="517">
        <f>+ｹ.繊維くず!$AS$24</f>
        <v>1.6</v>
      </c>
      <c r="P49" s="517">
        <f>+ｺ.動植物性残さ!$AS$24</f>
        <v>0</v>
      </c>
      <c r="Q49" s="517">
        <f>+ｻ.動物系固形不要物!$AS$24</f>
        <v>0</v>
      </c>
      <c r="R49" s="517">
        <f>+ｼ.ｺﾞﾑくず!$AS$24</f>
        <v>0</v>
      </c>
      <c r="S49" s="517">
        <f>+ｽ.金属くず!$AS$24</f>
        <v>90.1</v>
      </c>
      <c r="T49" s="517">
        <f>+ｾ.ｶﾞﾗｽ･ｺﾝｸﾘ･陶磁器くず!$AS$24</f>
        <v>1290.2</v>
      </c>
      <c r="U49" s="517">
        <f>+ｿ.鉱さい!$AS$24</f>
        <v>0</v>
      </c>
      <c r="V49" s="517">
        <f>+ﾀ.がれき類!$AS$24</f>
        <v>1750.2</v>
      </c>
      <c r="W49" s="517">
        <f>+ﾁ.動物のふん尿!$AS$24</f>
        <v>0</v>
      </c>
      <c r="X49" s="517">
        <f>+ﾂ.動物の死体!$AS$24</f>
        <v>0</v>
      </c>
      <c r="Y49" s="517">
        <f>+ﾃ.ばいじん!$AS$24</f>
        <v>0</v>
      </c>
      <c r="Z49" s="518">
        <f>+ﾄ.混合廃棄物その他!$AS$24</f>
        <v>324.3</v>
      </c>
      <c r="AA49" s="519">
        <f t="shared" si="4"/>
        <v>7045.4</v>
      </c>
    </row>
    <row r="50" spans="2:27" ht="20.45" customHeight="1">
      <c r="B50" s="182"/>
      <c r="C50" s="188"/>
      <c r="D50" s="505"/>
      <c r="E50" s="830" t="s">
        <v>449</v>
      </c>
      <c r="F50" s="831"/>
      <c r="G50" s="506"/>
      <c r="H50" s="506"/>
      <c r="I50" s="506"/>
      <c r="J50" s="506"/>
      <c r="K50" s="506"/>
      <c r="L50" s="449">
        <f>ｶ.廃ﾌﾟﾗ類!AU18</f>
        <v>59.5</v>
      </c>
      <c r="M50" s="506"/>
      <c r="N50" s="506"/>
      <c r="O50" s="506"/>
      <c r="P50" s="506"/>
      <c r="Q50" s="506"/>
      <c r="R50" s="506"/>
      <c r="S50" s="506"/>
      <c r="T50" s="506"/>
      <c r="U50" s="506"/>
      <c r="V50" s="506"/>
      <c r="W50" s="506"/>
      <c r="X50" s="506"/>
      <c r="Y50" s="506"/>
      <c r="Z50" s="528"/>
      <c r="AA50" s="450">
        <f t="shared" si="4"/>
        <v>59.5</v>
      </c>
    </row>
    <row r="51" spans="2:27" ht="20.45" customHeight="1">
      <c r="B51" s="182"/>
      <c r="C51" s="188"/>
      <c r="D51" s="505"/>
      <c r="E51" s="832" t="s">
        <v>450</v>
      </c>
      <c r="F51" s="799"/>
      <c r="G51" s="510"/>
      <c r="H51" s="510"/>
      <c r="I51" s="510"/>
      <c r="J51" s="510"/>
      <c r="K51" s="510"/>
      <c r="L51" s="449">
        <f>ｶ.廃ﾌﾟﾗ類!AU19</f>
        <v>2.2999999999999998</v>
      </c>
      <c r="M51" s="510"/>
      <c r="N51" s="510"/>
      <c r="O51" s="510"/>
      <c r="P51" s="510"/>
      <c r="Q51" s="510"/>
      <c r="R51" s="510"/>
      <c r="S51" s="510"/>
      <c r="T51" s="510"/>
      <c r="U51" s="510"/>
      <c r="V51" s="510"/>
      <c r="W51" s="510"/>
      <c r="X51" s="510"/>
      <c r="Y51" s="510"/>
      <c r="Z51" s="528"/>
      <c r="AA51" s="450">
        <f t="shared" si="4"/>
        <v>2.2999999999999998</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172.5</v>
      </c>
      <c r="M53" s="514"/>
      <c r="N53" s="514"/>
      <c r="O53" s="514"/>
      <c r="P53" s="514"/>
      <c r="Q53" s="514"/>
      <c r="R53" s="514"/>
      <c r="S53" s="514"/>
      <c r="T53" s="514"/>
      <c r="U53" s="514"/>
      <c r="V53" s="514"/>
      <c r="W53" s="514"/>
      <c r="X53" s="514"/>
      <c r="Y53" s="514"/>
      <c r="Z53" s="529"/>
      <c r="AA53" s="521">
        <f t="shared" si="4"/>
        <v>172.5</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323.3</v>
      </c>
      <c r="M55" s="522">
        <f>+ｷ.紙くず!$AS$31</f>
        <v>0.6</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323.90000000000003</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4926.2</v>
      </c>
      <c r="I63" s="501">
        <f t="shared" si="10"/>
        <v>0</v>
      </c>
      <c r="J63" s="501">
        <f t="shared" si="10"/>
        <v>0</v>
      </c>
      <c r="K63" s="501">
        <f t="shared" si="10"/>
        <v>0</v>
      </c>
      <c r="L63" s="501">
        <f t="shared" si="10"/>
        <v>1088.2</v>
      </c>
      <c r="M63" s="501">
        <f t="shared" si="10"/>
        <v>72.5</v>
      </c>
      <c r="N63" s="501">
        <f t="shared" si="10"/>
        <v>1090.6999999999998</v>
      </c>
      <c r="O63" s="501">
        <f t="shared" si="10"/>
        <v>4.5999999999999996</v>
      </c>
      <c r="P63" s="501">
        <f t="shared" si="10"/>
        <v>0</v>
      </c>
      <c r="Q63" s="501">
        <f t="shared" si="10"/>
        <v>0</v>
      </c>
      <c r="R63" s="501">
        <f t="shared" si="10"/>
        <v>0</v>
      </c>
      <c r="S63" s="501">
        <f t="shared" si="10"/>
        <v>149.19999999999999</v>
      </c>
      <c r="T63" s="501">
        <f t="shared" si="10"/>
        <v>2726.9</v>
      </c>
      <c r="U63" s="501">
        <f t="shared" si="10"/>
        <v>0</v>
      </c>
      <c r="V63" s="501">
        <f t="shared" si="10"/>
        <v>5341</v>
      </c>
      <c r="W63" s="501">
        <f t="shared" si="10"/>
        <v>0</v>
      </c>
      <c r="X63" s="501">
        <f t="shared" si="10"/>
        <v>0</v>
      </c>
      <c r="Y63" s="501">
        <f t="shared" si="10"/>
        <v>0</v>
      </c>
      <c r="Z63" s="501">
        <f t="shared" si="10"/>
        <v>540.1</v>
      </c>
      <c r="AA63" s="502">
        <f>+AA9+AA19+AA20</f>
        <v>15939.400000000001</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50"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 年    6月    6日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横浜市西区みなとみらい3-6-1
みなとみらいセンタービル15階</v>
      </c>
      <c r="K16" s="896"/>
      <c r="L16" s="897"/>
      <c r="M16" s="897"/>
      <c r="N16" s="897"/>
      <c r="O16" s="898"/>
    </row>
    <row r="17" spans="1:48" ht="26.25" customHeight="1">
      <c r="C17" s="248"/>
      <c r="D17" s="249"/>
      <c r="E17" s="249"/>
      <c r="F17" s="249"/>
      <c r="G17" s="249"/>
      <c r="H17" s="253" t="s">
        <v>7</v>
      </c>
      <c r="I17" s="253"/>
      <c r="J17" s="896" t="str">
        <f>+表紙!J40</f>
        <v>大和ハウス工業株式会社 南関東支社
執行役員支社長　小島　由光</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045-523-4872</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大和ハウス工業株式会社 南関東支社</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2648</v>
      </c>
      <c r="N25" s="882"/>
      <c r="O25" s="883"/>
    </row>
    <row r="26" spans="1:48" ht="18" customHeight="1">
      <c r="C26" s="862" t="s">
        <v>11</v>
      </c>
      <c r="D26" s="863"/>
      <c r="E26" s="864"/>
      <c r="F26" s="856" t="str">
        <f>+表紙!F49</f>
        <v>横浜市西区みなとみらい3-6-1みなとみらいセンタービル15階</v>
      </c>
      <c r="G26" s="857"/>
      <c r="H26" s="857"/>
      <c r="I26" s="857"/>
      <c r="J26" s="857"/>
      <c r="K26" s="857"/>
      <c r="L26" s="139" t="s">
        <v>172</v>
      </c>
      <c r="M26" s="258"/>
      <c r="N26" s="860" t="str">
        <f>IF(+表紙!N49="","",+表紙!N49)</f>
        <v>045-523-4872</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総合建設業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t="str">
        <f>+表紙!F58</f>
        <v>（建設業）売上高　全社　2,149,973百万円/年（当該事業場　132,036百万円/年）2025年3月期</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t="str">
        <f>+表紙!F59</f>
        <v>685名</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8535</v>
      </c>
      <c r="I40" s="292" t="s">
        <v>4</v>
      </c>
      <c r="J40" s="623" t="s">
        <v>324</v>
      </c>
      <c r="K40" s="624"/>
      <c r="L40" s="625"/>
      <c r="M40" s="841">
        <f>+表紙!M63</f>
        <v>8535</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2805.2</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8157.8</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f>+表紙!M67</f>
        <v>339.1</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B1:BJ76"/>
  <sheetViews>
    <sheetView showGridLines="0" topLeftCell="A5" zoomScaleNormal="100" workbookViewId="0">
      <selection activeCell="O33" sqref="O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2811.6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2114.6</v>
      </c>
      <c r="E24" s="684"/>
      <c r="F24" s="684"/>
      <c r="G24" s="211" t="s">
        <v>198</v>
      </c>
      <c r="H24" s="673">
        <f>+F12</f>
        <v>2811.6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2811.6</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2811.6</v>
      </c>
      <c r="Q27" s="733"/>
      <c r="R27" s="733"/>
      <c r="S27" s="733"/>
      <c r="T27" s="54" t="s">
        <v>38</v>
      </c>
      <c r="U27" s="74"/>
      <c r="V27" s="74"/>
      <c r="Y27" s="72" t="s">
        <v>39</v>
      </c>
      <c r="Z27" s="75"/>
      <c r="AH27" s="63"/>
      <c r="AI27" s="63"/>
      <c r="AJ27" s="63"/>
      <c r="AK27" s="63"/>
      <c r="AL27" s="703">
        <f>+AH18+P27</f>
        <v>2811.6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2811.6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2114.6</v>
      </c>
      <c r="E29" s="684"/>
      <c r="F29" s="684"/>
      <c r="G29" s="211" t="s">
        <v>198</v>
      </c>
      <c r="H29" s="673">
        <f>+AL27</f>
        <v>2811.6</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2811.6</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2114.6</v>
      </c>
      <c r="E31" s="684"/>
      <c r="F31" s="684"/>
      <c r="G31" s="211" t="s">
        <v>198</v>
      </c>
      <c r="H31" s="673">
        <f>+AS24</f>
        <v>2811.6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B1:BJ76"/>
  <sheetViews>
    <sheetView showGridLines="0" tabSelected="1" topLeftCell="K8" zoomScaleNormal="100" workbookViewId="0">
      <selection activeCell="AX24" sqref="AX2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557.80000000000007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59.5</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2.2999999999999998</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v>172.5</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530.4</v>
      </c>
      <c r="E24" s="684"/>
      <c r="F24" s="684"/>
      <c r="G24" s="211" t="s">
        <v>198</v>
      </c>
      <c r="H24" s="673">
        <f>+F12</f>
        <v>557.80000000000007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234.3</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557.80000000000007</v>
      </c>
      <c r="Q27" s="733"/>
      <c r="R27" s="733"/>
      <c r="S27" s="733"/>
      <c r="T27" s="54" t="s">
        <v>38</v>
      </c>
      <c r="U27" s="74"/>
      <c r="V27" s="74"/>
      <c r="Y27" s="72" t="s">
        <v>39</v>
      </c>
      <c r="Z27" s="75"/>
      <c r="AH27" s="63"/>
      <c r="AI27" s="63"/>
      <c r="AJ27" s="63"/>
      <c r="AK27" s="63"/>
      <c r="AL27" s="703">
        <f>+AH18+P27</f>
        <v>557.80000000000007</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234.3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530.4</v>
      </c>
      <c r="E29" s="684"/>
      <c r="F29" s="684"/>
      <c r="G29" s="211" t="s">
        <v>198</v>
      </c>
      <c r="H29" s="673">
        <f>+AL27</f>
        <v>557.80000000000007</v>
      </c>
      <c r="I29" s="674"/>
      <c r="J29" s="211" t="s">
        <v>198</v>
      </c>
      <c r="M29" s="682"/>
      <c r="P29" s="66"/>
      <c r="Q29" s="158"/>
      <c r="R29" s="61" t="s">
        <v>183</v>
      </c>
      <c r="S29" s="728" t="s">
        <v>33</v>
      </c>
      <c r="T29" s="731"/>
      <c r="U29" s="731"/>
      <c r="V29" s="732"/>
      <c r="W29" s="58"/>
      <c r="X29" s="76"/>
      <c r="Y29" s="688" t="s">
        <v>258</v>
      </c>
      <c r="Z29" s="689"/>
      <c r="AA29" s="729">
        <v>323.3</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250.8</v>
      </c>
      <c r="E30" s="684"/>
      <c r="F30" s="684"/>
      <c r="G30" s="211" t="s">
        <v>198</v>
      </c>
      <c r="H30" s="673">
        <f>+AL30</f>
        <v>272.7</v>
      </c>
      <c r="I30" s="674"/>
      <c r="J30" s="211" t="s">
        <v>198</v>
      </c>
      <c r="M30" s="682"/>
      <c r="P30" s="66"/>
      <c r="R30" s="687">
        <f>+ROUND(AA28,1)+ROUND(AA29,1)+ROUND(AA30,1)</f>
        <v>557.6</v>
      </c>
      <c r="S30" s="733"/>
      <c r="T30" s="733"/>
      <c r="U30" s="733"/>
      <c r="V30" s="54" t="s">
        <v>16</v>
      </c>
      <c r="Y30" s="688" t="s">
        <v>186</v>
      </c>
      <c r="Z30" s="689"/>
      <c r="AA30" s="729"/>
      <c r="AB30" s="730"/>
      <c r="AC30" s="730"/>
      <c r="AD30" s="730"/>
      <c r="AE30" s="730"/>
      <c r="AF30" s="54" t="s">
        <v>13</v>
      </c>
      <c r="AL30" s="706">
        <v>272.7</v>
      </c>
      <c r="AM30" s="707"/>
      <c r="AN30" s="707"/>
      <c r="AO30" s="707"/>
      <c r="AP30" s="62" t="s">
        <v>13</v>
      </c>
      <c r="AS30" s="725"/>
      <c r="AT30" s="722"/>
      <c r="AU30" s="722"/>
      <c r="AV30" s="723"/>
      <c r="AW30" s="498"/>
    </row>
    <row r="31" spans="2:51" ht="27" customHeight="1" thickTop="1" thickBot="1">
      <c r="B31" s="660" t="s">
        <v>226</v>
      </c>
      <c r="C31" s="661"/>
      <c r="D31" s="684">
        <v>194</v>
      </c>
      <c r="E31" s="684"/>
      <c r="F31" s="684"/>
      <c r="G31" s="211" t="s">
        <v>198</v>
      </c>
      <c r="H31" s="673">
        <f>+AS24</f>
        <v>234.3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323.3</v>
      </c>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336.3</v>
      </c>
      <c r="E33" s="741"/>
      <c r="F33" s="741"/>
      <c r="G33" s="212" t="s">
        <v>198</v>
      </c>
      <c r="H33" s="726">
        <f>+AS31</f>
        <v>323.3</v>
      </c>
      <c r="I33" s="727"/>
      <c r="J33" s="212" t="s">
        <v>198</v>
      </c>
      <c r="M33" s="683"/>
      <c r="R33" s="729">
        <v>0.2</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99.964144854786653</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57.959842237361059</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FF00"/>
    <pageSetUpPr fitToPage="1"/>
  </sheetPr>
  <dimension ref="B1:BJ76"/>
  <sheetViews>
    <sheetView showGridLines="0" topLeftCell="A22" zoomScaleNormal="100" workbookViewId="0">
      <selection activeCell="Q34" sqref="Q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26.3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46.2</v>
      </c>
      <c r="E24" s="684"/>
      <c r="F24" s="684"/>
      <c r="G24" s="211" t="s">
        <v>198</v>
      </c>
      <c r="H24" s="673">
        <f>+F12</f>
        <v>26.3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25.7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26.3</v>
      </c>
      <c r="Q27" s="733"/>
      <c r="R27" s="733"/>
      <c r="S27" s="733"/>
      <c r="T27" s="54" t="s">
        <v>38</v>
      </c>
      <c r="U27" s="74"/>
      <c r="V27" s="74"/>
      <c r="Y27" s="72" t="s">
        <v>39</v>
      </c>
      <c r="Z27" s="75"/>
      <c r="AH27" s="63"/>
      <c r="AI27" s="63"/>
      <c r="AJ27" s="63"/>
      <c r="AK27" s="63"/>
      <c r="AL27" s="703">
        <f>+AH18+P27</f>
        <v>26.3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25.7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46.2</v>
      </c>
      <c r="E29" s="684"/>
      <c r="F29" s="684"/>
      <c r="G29" s="211" t="s">
        <v>198</v>
      </c>
      <c r="H29" s="673">
        <f>+AL27</f>
        <v>26.3</v>
      </c>
      <c r="I29" s="674"/>
      <c r="J29" s="211" t="s">
        <v>198</v>
      </c>
      <c r="M29" s="682"/>
      <c r="P29" s="66"/>
      <c r="Q29" s="158"/>
      <c r="R29" s="61" t="s">
        <v>183</v>
      </c>
      <c r="S29" s="728" t="s">
        <v>33</v>
      </c>
      <c r="T29" s="731"/>
      <c r="U29" s="731"/>
      <c r="V29" s="732"/>
      <c r="W29" s="58"/>
      <c r="X29" s="76"/>
      <c r="Y29" s="688" t="s">
        <v>258</v>
      </c>
      <c r="Z29" s="689"/>
      <c r="AA29" s="729">
        <v>0.6</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30.7</v>
      </c>
      <c r="E30" s="684"/>
      <c r="F30" s="684"/>
      <c r="G30" s="211" t="s">
        <v>198</v>
      </c>
      <c r="H30" s="673">
        <f>+AL30</f>
        <v>21.4</v>
      </c>
      <c r="I30" s="674"/>
      <c r="J30" s="211" t="s">
        <v>198</v>
      </c>
      <c r="M30" s="682"/>
      <c r="P30" s="66"/>
      <c r="R30" s="687">
        <f>+ROUND(AA28,1)+ROUND(AA29,1)+ROUND(AA30,1)</f>
        <v>26.3</v>
      </c>
      <c r="S30" s="733"/>
      <c r="T30" s="733"/>
      <c r="U30" s="733"/>
      <c r="V30" s="54" t="s">
        <v>16</v>
      </c>
      <c r="Y30" s="688" t="s">
        <v>186</v>
      </c>
      <c r="Z30" s="689"/>
      <c r="AA30" s="729"/>
      <c r="AB30" s="730"/>
      <c r="AC30" s="730"/>
      <c r="AD30" s="730"/>
      <c r="AE30" s="730"/>
      <c r="AF30" s="54" t="s">
        <v>13</v>
      </c>
      <c r="AL30" s="706">
        <v>21.4</v>
      </c>
      <c r="AM30" s="707"/>
      <c r="AN30" s="707"/>
      <c r="AO30" s="707"/>
      <c r="AP30" s="62" t="s">
        <v>13</v>
      </c>
      <c r="AS30" s="725"/>
      <c r="AT30" s="722"/>
      <c r="AU30" s="722"/>
      <c r="AV30" s="723"/>
      <c r="AW30" s="498"/>
    </row>
    <row r="31" spans="2:49" ht="27" customHeight="1" thickTop="1" thickBot="1">
      <c r="B31" s="660" t="s">
        <v>226</v>
      </c>
      <c r="C31" s="661"/>
      <c r="D31" s="684">
        <v>43.5</v>
      </c>
      <c r="E31" s="684"/>
      <c r="F31" s="684"/>
      <c r="G31" s="211" t="s">
        <v>198</v>
      </c>
      <c r="H31" s="673">
        <f>+AS24</f>
        <v>25.7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0.6</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2.7</v>
      </c>
      <c r="E33" s="741"/>
      <c r="F33" s="741"/>
      <c r="G33" s="212" t="s">
        <v>198</v>
      </c>
      <c r="H33" s="726">
        <f>+AS31</f>
        <v>0.6</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FF00"/>
    <pageSetUpPr fitToPage="1"/>
  </sheetPr>
  <dimension ref="B1:BJ76"/>
  <sheetViews>
    <sheetView showGridLines="0" topLeftCell="A20" zoomScaleNormal="100" workbookViewId="0">
      <selection activeCell="K29" sqref="K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大和ハウス工業株式会社 南関東支社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517.4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573.29999999999995</v>
      </c>
      <c r="E24" s="684"/>
      <c r="F24" s="684"/>
      <c r="G24" s="211" t="s">
        <v>198</v>
      </c>
      <c r="H24" s="673">
        <f>+F12</f>
        <v>517.4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517.4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517.4</v>
      </c>
      <c r="Q27" s="733"/>
      <c r="R27" s="733"/>
      <c r="S27" s="733"/>
      <c r="T27" s="54" t="s">
        <v>38</v>
      </c>
      <c r="U27" s="74"/>
      <c r="V27" s="74"/>
      <c r="Y27" s="72" t="s">
        <v>39</v>
      </c>
      <c r="Z27" s="75"/>
      <c r="AH27" s="63"/>
      <c r="AI27" s="63"/>
      <c r="AJ27" s="63"/>
      <c r="AK27" s="63"/>
      <c r="AL27" s="703">
        <f>+AH18+P27</f>
        <v>517.4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517.4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573.29999999999995</v>
      </c>
      <c r="E29" s="684"/>
      <c r="F29" s="684"/>
      <c r="G29" s="211" t="s">
        <v>198</v>
      </c>
      <c r="H29" s="673">
        <f>+AL27</f>
        <v>517.4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393.2</v>
      </c>
      <c r="E30" s="684"/>
      <c r="F30" s="684"/>
      <c r="G30" s="211" t="s">
        <v>198</v>
      </c>
      <c r="H30" s="673">
        <f>+AL30</f>
        <v>388.8</v>
      </c>
      <c r="I30" s="674"/>
      <c r="J30" s="211" t="s">
        <v>198</v>
      </c>
      <c r="M30" s="682"/>
      <c r="P30" s="66"/>
      <c r="R30" s="687">
        <f>+ROUND(AA28,1)+ROUND(AA29,1)+ROUND(AA30,1)</f>
        <v>517.4</v>
      </c>
      <c r="S30" s="733"/>
      <c r="T30" s="733"/>
      <c r="U30" s="733"/>
      <c r="V30" s="54" t="s">
        <v>16</v>
      </c>
      <c r="Y30" s="688" t="s">
        <v>186</v>
      </c>
      <c r="Z30" s="689"/>
      <c r="AA30" s="729"/>
      <c r="AB30" s="730"/>
      <c r="AC30" s="730"/>
      <c r="AD30" s="730"/>
      <c r="AE30" s="730"/>
      <c r="AF30" s="54" t="s">
        <v>13</v>
      </c>
      <c r="AL30" s="706">
        <v>388.8</v>
      </c>
      <c r="AM30" s="707"/>
      <c r="AN30" s="707"/>
      <c r="AO30" s="707"/>
      <c r="AP30" s="62" t="s">
        <v>13</v>
      </c>
      <c r="AS30" s="725"/>
      <c r="AT30" s="722"/>
      <c r="AU30" s="722"/>
      <c r="AV30" s="723"/>
      <c r="AW30" s="498"/>
    </row>
    <row r="31" spans="2:49" ht="27" customHeight="1" thickTop="1" thickBot="1">
      <c r="B31" s="660" t="s">
        <v>226</v>
      </c>
      <c r="C31" s="661"/>
      <c r="D31" s="684">
        <v>573.20000000000005</v>
      </c>
      <c r="E31" s="684"/>
      <c r="F31" s="684"/>
      <c r="G31" s="211" t="s">
        <v>198</v>
      </c>
      <c r="H31" s="673">
        <f>+AS24</f>
        <v>517.4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0.1</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2025-06-12T08:26:57Z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MSIP_Label_bb313929-e9c4-48cb-bec8-1c8404fadbed_Enabled">
    <vt:lpwstr>true</vt:lpwstr>
  </property>
  <property fmtid="{D5CDD505-2E9C-101B-9397-08002B2CF9AE}" pid="10" name="MSIP_Label_bb313929-e9c4-48cb-bec8-1c8404fadbed_SetDate">
    <vt:lpwstr>2025-06-05T05:08:49Z</vt:lpwstr>
  </property>
  <property fmtid="{D5CDD505-2E9C-101B-9397-08002B2CF9AE}" pid="11" name="MSIP_Label_bb313929-e9c4-48cb-bec8-1c8404fadbed_Method">
    <vt:lpwstr>Privileged</vt:lpwstr>
  </property>
  <property fmtid="{D5CDD505-2E9C-101B-9397-08002B2CF9AE}" pid="12" name="MSIP_Label_bb313929-e9c4-48cb-bec8-1c8404fadbed_Name">
    <vt:lpwstr>一般公開</vt:lpwstr>
  </property>
  <property fmtid="{D5CDD505-2E9C-101B-9397-08002B2CF9AE}" pid="13" name="MSIP_Label_bb313929-e9c4-48cb-bec8-1c8404fadbed_SiteId">
    <vt:lpwstr>e7b9c1d5-0d8a-4ce9-84f5-a3b79615e52e</vt:lpwstr>
  </property>
  <property fmtid="{D5CDD505-2E9C-101B-9397-08002B2CF9AE}" pid="14" name="MSIP_Label_bb313929-e9c4-48cb-bec8-1c8404fadbed_ActionId">
    <vt:lpwstr>60e1a3ad-f2e2-42ba-a884-74f76974655c</vt:lpwstr>
  </property>
  <property fmtid="{D5CDD505-2E9C-101B-9397-08002B2CF9AE}" pid="15" name="MSIP_Label_bb313929-e9c4-48cb-bec8-1c8404fadbed_ContentBits">
    <vt:lpwstr>0</vt:lpwstr>
  </property>
</Properties>
</file>