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2459B49D-4427-4103-94FE-079302ED86D9}" xr6:coauthVersionLast="47" xr6:coauthVersionMax="47" xr10:uidLastSave="{00000000-0000-0000-0000-000000000000}"/>
  <bookViews>
    <workbookView xWindow="28695" yWindow="0" windowWidth="14610" windowHeight="15585" tabRatio="808" firstSheet="18" activeTab="20"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85"/>
  <c r="M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2"/>
  <c r="U60" i="94" s="1"/>
  <c r="AL31" i="81"/>
  <c r="S60" i="94" s="1"/>
  <c r="AL31" i="79"/>
  <c r="R60" i="94" s="1"/>
  <c r="AL31" i="89"/>
  <c r="Q60" i="94" s="1"/>
  <c r="AL31" i="88"/>
  <c r="P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W49" i="94"/>
  <c r="M49" i="94"/>
  <c r="N49" i="94"/>
  <c r="F12" i="89"/>
  <c r="H24" i="89" s="1"/>
  <c r="Y18" i="91"/>
  <c r="P16" i="91" s="1"/>
  <c r="X58" i="94" s="1"/>
  <c r="H31" i="87" l="1"/>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L31" i="87" s="1"/>
  <c r="O60" i="94" s="1"/>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AL31" i="86" l="1"/>
  <c r="N60" i="94" s="1"/>
  <c r="AS32" i="86"/>
  <c r="N62" i="94" s="1"/>
  <c r="H29" i="80"/>
  <c r="AL31" i="80"/>
  <c r="V60" i="94" s="1"/>
  <c r="V47" i="94"/>
  <c r="H29" i="84"/>
  <c r="AL31" i="84"/>
  <c r="T60" i="94" s="1"/>
  <c r="AS32" i="78"/>
  <c r="L62" i="94" s="1"/>
  <c r="AL31" i="78"/>
  <c r="L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<sst xmlns="http://schemas.openxmlformats.org/spreadsheetml/2006/main" count="3304" uniqueCount="473">
  <si>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</si>
  <si>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</si>
  <si>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</si>
  <si>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</si>
  <si>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</si>
  <si>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</si>
  <si>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</si>
  <si>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</si>
  <si>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</si>
  <si>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</si>
  <si>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</si>
  <si>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</si>
  <si>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</si>
  <si>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</si>
  <si>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</si>
  <si>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</si>
  <si>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</si>
  <si>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</si>
  <si>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</si>
  <si>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</si>
  <si>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</si>
  <si>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</si>
  <si>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</si>
  <si>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</si>
  <si>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</si>
  <si>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</si>
  <si>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</si>
  <si>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</si>
  <si>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</si>
  <si>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</si>
  <si>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</si>
  <si>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</si>
  <si>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</si>
  <si>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</si>
  <si>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</si>
  <si>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</si>
  <si>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</si>
  <si>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</si>
  <si>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</si>
  <si>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</si>
  <si>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</si>
  <si>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</si>
  <si>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</si>
  <si>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</si>
  <si>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</si>
  <si>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</si>
  <si>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</si>
  <si>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</si>
  <si>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</si>
  <si>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</si>
  <si>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</si>
  <si>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</si>
  <si>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</si>
  <si>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</si>
  <si>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</si>
  <si>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</si>
  <si>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</si>
  <si>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</si>
  <si>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</si>
  <si>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</si>
  <si>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</si>
  <si>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</si>
  <si>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</si>
  <si>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</si>
  <si>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</si>
  <si>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</si>
  <si>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</si>
  <si>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</si>
  <si>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</si>
  <si>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</si>
  <si>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</si>
  <si>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</si>
  <si>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</si>
  <si>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</si>
  <si>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</si>
  <si>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</si>
  <si>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</si>
  <si>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</si>
  <si>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</si>
  <si>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</si>
  <si>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</si>
  <si>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</si>
  <si>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</si>
  <si>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</si>
  <si>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</si>
  <si>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</si>
  <si>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</si>
  <si>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</si>
  <si>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</si>
  <si>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</si>
  <si>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</si>
  <si>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</si>
  <si>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</si>
  <si>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</si>
  <si>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</si>
  <si>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</si>
  <si>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</si>
  <si>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</si>
  <si>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</si>
  <si>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</si>
  <si>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</si>
  <si>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</si>
  <si>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</si>
  <si>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</si>
  <si>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</si>
  <si>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</si>
  <si>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</si>
  <si>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</si>
  <si>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</si>
  <si>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</si>
  <si>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</si>
  <si>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</si>
  <si>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</si>
  <si>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</si>
  <si>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</si>
  <si>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</si>
  <si>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</si>
  <si>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</si>
  <si>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</si>
  <si>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</si>
  <si>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</si>
  <si>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</si>
  <si>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</si>
  <si>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</si>
  <si>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</si>
  <si>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</si>
  <si>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</si>
  <si>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</si>
  <si>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</si>
  <si>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</si>
  <si>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</si>
  <si>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</si>
  <si>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</si>
  <si>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</si>
  <si>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</si>
  <si>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</si>
  <si>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</si>
  <si>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</si>
  <si>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</si>
  <si>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</si>
  <si>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</si>
  <si>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</si>
  <si>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</si>
  <si>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</si>
  <si>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</si>
  <si>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</si>
  <si>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</si>
  <si>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</si>
  <si>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</si>
  <si>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</si>
  <si>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</si>
  <si>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</si>
  <si>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</si>
  <si>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</si>
  <si>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</si>
  <si>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</si>
  <si>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</si>
  <si>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</si>
  <si>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</si>
  <si>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</si>
  <si>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</si>
  <si>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</si>
  <si>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</si>
  <si>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</si>
  <si>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</si>
  <si>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</si>
  <si>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</si>
  <si>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</si>
  <si>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</si>
  <si>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</si>
  <si>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</si>
  <si>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</si>
  <si>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</si>
  <si>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</si>
  <si>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</si>
  <si>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</si>
  <si>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</si>
  <si>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</si>
  <si>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</si>
  <si>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</si>
  <si>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</si>
  <si>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</si>
  <si>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</si>
  <si>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</si>
  <si>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</si>
  <si>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</si>
  <si>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</si>
  <si>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</si>
  <si>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</si>
  <si>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</si>
  <si>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</si>
  <si>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</si>
  <si>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</si>
  <si>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</si>
  <si>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</si>
  <si>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</si>
  <si>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</si>
  <si>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</si>
  <si>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</si>
  <si>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</si>
  <si>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</si>
  <si>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</si>
  <si>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</si>
  <si>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</si>
  <si>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</si>
  <si>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</si>
  <si>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</si>
  <si>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</si>
  <si>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</si>
  <si>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</si>
  <si>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</si>
  <si>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</si>
  <si>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</si>
  <si>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</si>
  <si>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</si>
  <si>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</si>
  <si>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</si>
  <si>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</si>
  <si>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</si>
  <si>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</si>
  <si>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</si>
  <si>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</si>
  <si>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</si>
  <si>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</si>
  <si>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</si>
  <si>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</si>
  <si>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</si>
  <si>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</si>
  <si>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</si>
  <si>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</si>
  <si>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</si>
  <si>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</si>
  <si>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</si>
  <si>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</si>
  <si>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</si>
  <si>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</si>
  <si>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</si>
  <si>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</si>
  <si>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</si>
  <si>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</si>
  <si>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</si>
  <si>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</si>
  <si>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</si>
  <si>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</si>
  <si>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</si>
  <si>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</si>
  <si>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</si>
  <si>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</si>
  <si>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</si>
  <si>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</si>
  <si>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</si>
  <si>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</si>
  <si>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</si>
  <si>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</si>
  <si>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</si>
  <si>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</si>
  <si>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</si>
  <si>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</si>
  <si>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</si>
  <si>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</si>
  <si>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</si>
  <si>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</si>
  <si>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</si>
  <si>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</si>
  <si>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</si>
  <si>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</si>
  <si>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</si>
  <si>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</si>
  <si>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</si>
  <si>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</si>
  <si>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</si>
  <si>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</si>
  <si>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</si>
  <si>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</si>
  <si>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</si>
  <si>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</si>
  <si>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</si>
  <si>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</si>
  <si>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</si>
  <si>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</si>
  <si>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</si>
  <si>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</si>
  <si>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</si>
  <si>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</si>
  <si>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</si>
  <si>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</si>
  <si>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</si>
  <si>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</si>
  <si>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</si>
  <si>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</si>
  <si>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</si>
  <si>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</si>
  <si>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</si>
  <si>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</si>
  <si>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</si>
  <si>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</si>
  <si>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</si>
  <si>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</si>
  <si>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</si>
  <si>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</si>
  <si>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</si>
  <si>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</si>
  <si>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</si>
  <si>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</si>
  <si>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</si>
  <si>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</si>
  <si>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</si>
  <si>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</si>
  <si>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</si>
  <si>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</si>
  <si>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</si>
  <si>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</si>
  <si>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</si>
  <si>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</si>
  <si>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</si>
  <si>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</si>
  <si>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</si>
  <si>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</si>
  <si>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</si>
  <si>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</si>
  <si>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</si>
  <si>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</si>
  <si>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</si>
  <si>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</si>
  <si>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</si>
  <si>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</si>
  <si>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</si>
  <si>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</si>
  <si>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</si>
  <si>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</si>
  <si>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</si>
  <si>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</si>
  <si>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</si>
  <si>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</si>
  <si>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</si>
  <si>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</si>
  <si>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</si>
  <si>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</si>
  <si>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</si>
  <si>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</si>
  <si>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</si>
  <si>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</si>
  <si>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</si>
  <si>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</si>
  <si>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</si>
  <si>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</si>
  <si>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</si>
  <si>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</si>
  <si>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</si>
  <si>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</si>
  <si>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</si>
  <si>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</si>
  <si>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</si>
  <si>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</si>
  <si>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</si>
  <si>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</si>
  <si>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</si>
  <si>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</si>
  <si>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</si>
  <si>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</si>
  <si>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</si>
  <si>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</si>
  <si>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</si>
  <si>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</si>
  <si>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</si>
  <si>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</si>
  <si>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</si>
  <si>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</si>
  <si>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</si>
  <si>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</si>
  <si>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</si>
  <si>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</si>
  <si>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</si>
  <si>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</si>
  <si>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</si>
  <si>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</si>
  <si>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</si>
  <si>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</si>
  <si>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</si>
  <si>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</si>
  <si>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</si>
  <si>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</si>
  <si>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</si>
  <si>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</si>
  <si>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</si>
  <si>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</si>
  <si>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</si>
  <si>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</si>
  <si>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</si>
  <si>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</si>
  <si>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</si>
  <si>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</si>
  <si>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</si>
  <si>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</si>
  <si>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</si>
  <si>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</si>
  <si>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</si>
  <si>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</si>
  <si>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</si>
  <si>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</si>
  <si>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</si>
  <si>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</si>
  <si>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</si>
  <si>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</si>
  <si>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</si>
  <si>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</si>
  <si>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</si>
  <si>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</si>
  <si>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</si>
  <si>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</si>
  <si>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</si>
  <si>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</si>
  <si>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</si>
  <si>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</si>
  <si>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</si>
  <si>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</si>
  <si>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</si>
  <si>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</si>
  <si>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</si>
  <si>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</si>
  <si>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</si>
  <si>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</si>
  <si>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</si>
  <si>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</si>
  <si>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</si>
  <si>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</si>
  <si>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</si>
  <si>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</si>
  <si>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</si>
  <si>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</si>
  <si>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</si>
  <si>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</si>
  <si>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</si>
  <si>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</si>
  <si>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</si>
  <si>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</si>
  <si>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</si>
  <si>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</si>
  <si>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</si>
  <si>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</si>
  <si>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</si>
  <si>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</si>
  <si>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</si>
  <si>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</si>
  <si>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</si>
  <si>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</si>
  <si>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</si>
  <si>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</si>
  <si>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</si>
  <si>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</si>
  <si>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</si>
  <si>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</si>
  <si>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</si>
  <si>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</si>
  <si>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</si>
  <si>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</si>
  <si>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</si>
  <si>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</si>
  <si>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</si>
  <si>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</si>
  <si>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</si>
  <si>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</si>
  <si>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</si>
  <si>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27日</t>
    <phoneticPr fontId="3"/>
  </si>
  <si>
    <t>川崎市幸区新川崎7－7　AIRBIC　5F</t>
  </si>
  <si>
    <t>大和ハウス工業株式会社　川崎支店　　　　　　　　支店長　柳田　宗利</t>
  </si>
  <si>
    <t>大和ハウス工業株式会社　川崎支店　</t>
  </si>
  <si>
    <t>川崎市幸区新川崎7－7　AIRBIC　5F　</t>
  </si>
  <si>
    <t>044-223-7014</t>
  </si>
  <si>
    <t>横浜市長</t>
  </si>
  <si>
    <t>06 総合工事業</t>
  </si>
  <si>
    <t>044-223-7495</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</si>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</sst>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view="pageBreakPreview" topLeftCell="A23" zoomScaleNormal="100" zoomScaleSheetLayoutView="100" workbookViewId="0">
      <selection activeCell="Q32" sqref="Q32"/>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472</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463</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469</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464</v>
      </c>
      <c r="K39" s="599"/>
      <c r="L39" s="600"/>
      <c r="M39" s="600"/>
      <c r="N39" s="600"/>
      <c r="O39" s="601"/>
      <c r="Q39" s="24"/>
      <c r="R39" s="99"/>
    </row>
    <row r="40" spans="1:19" ht="26.25" customHeight="1">
      <c r="C40" s="88"/>
      <c r="D40" s="28"/>
      <c r="E40" s="28"/>
      <c r="F40" s="28"/>
      <c r="G40" s="28"/>
      <c r="H40" s="29" t="s">
        <v>7</v>
      </c>
      <c r="I40" s="29"/>
      <c r="J40" s="599" t="s">
        <v>465</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468</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466</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2647</v>
      </c>
      <c r="N48" s="615"/>
      <c r="O48" s="616"/>
    </row>
    <row r="49" spans="3:21" ht="18" customHeight="1">
      <c r="C49" s="593" t="s">
        <v>11</v>
      </c>
      <c r="D49" s="594"/>
      <c r="E49" s="595"/>
      <c r="F49" s="648" t="s">
        <v>467</v>
      </c>
      <c r="G49" s="649"/>
      <c r="H49" s="649"/>
      <c r="I49" s="649"/>
      <c r="J49" s="649"/>
      <c r="K49" s="649"/>
      <c r="L49" s="463" t="s">
        <v>172</v>
      </c>
      <c r="M49" s="466"/>
      <c r="N49" s="617" t="s">
        <v>471</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470</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25697</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162</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3270.9</v>
      </c>
      <c r="I63" s="292" t="s">
        <v>4</v>
      </c>
      <c r="J63" s="571" t="s">
        <v>324</v>
      </c>
      <c r="K63" s="572"/>
      <c r="L63" s="573"/>
      <c r="M63" s="563">
        <f>+別紙!AA14</f>
        <v>3270.9</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2553.6000000000004</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2058.4999999999995</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f>+別紙!AA17</f>
        <v>11.8</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f>+別紙!AA18</f>
        <v>19</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oddFooter>&amp;C_x000D_&amp;1#&amp;"Calibri"&amp;10&amp;K000000 Confidential</oddFooter>
  </headerFooter>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37"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6</v>
      </c>
      <c r="E24" s="729"/>
      <c r="F24" s="729"/>
      <c r="G24" s="211" t="s">
        <v>198</v>
      </c>
      <c r="H24" s="707">
        <f>+F12</f>
        <v>3.4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3.4</v>
      </c>
      <c r="Q27" s="712"/>
      <c r="R27" s="712"/>
      <c r="S27" s="712"/>
      <c r="T27" s="54" t="s">
        <v>38</v>
      </c>
      <c r="U27" s="74"/>
      <c r="V27" s="74"/>
      <c r="Y27" s="72" t="s">
        <v>39</v>
      </c>
      <c r="Z27" s="75"/>
      <c r="AH27" s="63"/>
      <c r="AI27" s="63"/>
      <c r="AJ27" s="63"/>
      <c r="AK27" s="63"/>
      <c r="AL27" s="675">
        <f>+AH18+P27</f>
        <v>3.4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6</v>
      </c>
      <c r="E29" s="729"/>
      <c r="F29" s="729"/>
      <c r="G29" s="211" t="s">
        <v>198</v>
      </c>
      <c r="H29" s="707">
        <f>+AL27</f>
        <v>3.4</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5.9</v>
      </c>
      <c r="E30" s="729"/>
      <c r="F30" s="729"/>
      <c r="G30" s="211" t="s">
        <v>198</v>
      </c>
      <c r="H30" s="707">
        <f>+AL30</f>
        <v>3.4</v>
      </c>
      <c r="I30" s="708"/>
      <c r="J30" s="211" t="s">
        <v>198</v>
      </c>
      <c r="M30" s="681"/>
      <c r="P30" s="66"/>
      <c r="R30" s="711">
        <f>+ROUND(AA28,1)+ROUND(AA29,1)+ROUND(AA30,1)</f>
        <v>3.4</v>
      </c>
      <c r="S30" s="712"/>
      <c r="T30" s="712"/>
      <c r="U30" s="712"/>
      <c r="V30" s="54" t="s">
        <v>16</v>
      </c>
      <c r="Y30" s="713" t="s">
        <v>186</v>
      </c>
      <c r="Z30" s="714"/>
      <c r="AA30" s="669"/>
      <c r="AB30" s="670"/>
      <c r="AC30" s="670"/>
      <c r="AD30" s="670"/>
      <c r="AE30" s="670"/>
      <c r="AF30" s="54" t="s">
        <v>13</v>
      </c>
      <c r="AL30" s="661">
        <v>3.4</v>
      </c>
      <c r="AM30" s="662"/>
      <c r="AN30" s="662"/>
      <c r="AO30" s="662"/>
      <c r="AP30" s="62" t="s">
        <v>13</v>
      </c>
      <c r="AS30" s="706"/>
      <c r="AT30" s="703"/>
      <c r="AU30" s="703"/>
      <c r="AV30" s="704"/>
      <c r="AW30" s="498"/>
    </row>
    <row r="31" spans="2:49" ht="27" customHeight="1" thickTop="1" thickBot="1">
      <c r="B31" s="740" t="s">
        <v>226</v>
      </c>
      <c r="C31" s="741"/>
      <c r="D31" s="729">
        <v>5</v>
      </c>
      <c r="E31" s="729"/>
      <c r="F31" s="729"/>
      <c r="G31" s="211" t="s">
        <v>198</v>
      </c>
      <c r="H31" s="707">
        <f>+AS24</f>
        <v>3.4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1</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9" zoomScaleNormal="100" workbookViewId="0">
      <selection activeCell="R38" sqref="R3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7.2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13</v>
      </c>
      <c r="E24" s="729"/>
      <c r="F24" s="729"/>
      <c r="G24" s="211" t="s">
        <v>198</v>
      </c>
      <c r="H24" s="707">
        <f>+F12</f>
        <v>7.2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7.2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7.2</v>
      </c>
      <c r="Q27" s="712"/>
      <c r="R27" s="712"/>
      <c r="S27" s="712"/>
      <c r="T27" s="54" t="s">
        <v>38</v>
      </c>
      <c r="U27" s="74"/>
      <c r="V27" s="74"/>
      <c r="Y27" s="72" t="s">
        <v>39</v>
      </c>
      <c r="Z27" s="75"/>
      <c r="AH27" s="63"/>
      <c r="AI27" s="63"/>
      <c r="AJ27" s="63"/>
      <c r="AK27" s="63"/>
      <c r="AL27" s="675">
        <f>+AH18+P27</f>
        <v>7.2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7.2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13</v>
      </c>
      <c r="E29" s="729"/>
      <c r="F29" s="729"/>
      <c r="G29" s="211" t="s">
        <v>198</v>
      </c>
      <c r="H29" s="707">
        <f>+AL27</f>
        <v>7.2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12.9</v>
      </c>
      <c r="E30" s="729"/>
      <c r="F30" s="729"/>
      <c r="G30" s="211" t="s">
        <v>198</v>
      </c>
      <c r="H30" s="707">
        <f>+AL30</f>
        <v>7.2</v>
      </c>
      <c r="I30" s="708"/>
      <c r="J30" s="211" t="s">
        <v>198</v>
      </c>
      <c r="M30" s="681"/>
      <c r="P30" s="66"/>
      <c r="R30" s="711">
        <f>+ROUND(AA28,1)+ROUND(AA29,1)+ROUND(AA30,1)</f>
        <v>7.2</v>
      </c>
      <c r="S30" s="712"/>
      <c r="T30" s="712"/>
      <c r="U30" s="712"/>
      <c r="V30" s="54" t="s">
        <v>16</v>
      </c>
      <c r="Y30" s="713" t="s">
        <v>186</v>
      </c>
      <c r="Z30" s="714"/>
      <c r="AA30" s="669"/>
      <c r="AB30" s="670"/>
      <c r="AC30" s="670"/>
      <c r="AD30" s="670"/>
      <c r="AE30" s="670"/>
      <c r="AF30" s="54" t="s">
        <v>13</v>
      </c>
      <c r="AL30" s="661">
        <v>7.2</v>
      </c>
      <c r="AM30" s="662"/>
      <c r="AN30" s="662"/>
      <c r="AO30" s="662"/>
      <c r="AP30" s="62" t="s">
        <v>13</v>
      </c>
      <c r="AS30" s="706"/>
      <c r="AT30" s="703"/>
      <c r="AU30" s="703"/>
      <c r="AV30" s="704"/>
      <c r="AW30" s="498"/>
    </row>
    <row r="31" spans="2:49" ht="27" customHeight="1" thickTop="1" thickBot="1">
      <c r="B31" s="740" t="s">
        <v>226</v>
      </c>
      <c r="C31" s="741"/>
      <c r="D31" s="729">
        <v>13</v>
      </c>
      <c r="E31" s="729"/>
      <c r="F31" s="729"/>
      <c r="G31" s="211" t="s">
        <v>198</v>
      </c>
      <c r="H31" s="707">
        <f>+AS24</f>
        <v>7.2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8" zoomScaleNormal="100" workbookViewId="0">
      <selection activeCell="F19" sqref="F1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171.10000000000002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178.6</v>
      </c>
      <c r="E24" s="729"/>
      <c r="F24" s="729"/>
      <c r="G24" s="211" t="s">
        <v>198</v>
      </c>
      <c r="H24" s="707">
        <f>+F12</f>
        <v>171.10000000000002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161.30000000000001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171.10000000000002</v>
      </c>
      <c r="Q27" s="712"/>
      <c r="R27" s="712"/>
      <c r="S27" s="712"/>
      <c r="T27" s="54" t="s">
        <v>38</v>
      </c>
      <c r="U27" s="74"/>
      <c r="V27" s="74"/>
      <c r="Y27" s="72" t="s">
        <v>39</v>
      </c>
      <c r="Z27" s="75"/>
      <c r="AH27" s="63"/>
      <c r="AI27" s="63"/>
      <c r="AJ27" s="63"/>
      <c r="AK27" s="63"/>
      <c r="AL27" s="675">
        <f>+AH18+P27</f>
        <v>171.10000000000002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161.30000000000001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178.6</v>
      </c>
      <c r="E29" s="729"/>
      <c r="F29" s="729"/>
      <c r="G29" s="211" t="s">
        <v>198</v>
      </c>
      <c r="H29" s="707">
        <f>+AL27</f>
        <v>171.10000000000002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175.1</v>
      </c>
      <c r="E30" s="729"/>
      <c r="F30" s="729"/>
      <c r="G30" s="211" t="s">
        <v>198</v>
      </c>
      <c r="H30" s="707">
        <f>+AL30</f>
        <v>161.30000000000001</v>
      </c>
      <c r="I30" s="708"/>
      <c r="J30" s="211" t="s">
        <v>198</v>
      </c>
      <c r="M30" s="681"/>
      <c r="P30" s="66"/>
      <c r="R30" s="711">
        <f>+ROUND(AA28,1)+ROUND(AA29,1)+ROUND(AA30,1)</f>
        <v>161.30000000000001</v>
      </c>
      <c r="S30" s="712"/>
      <c r="T30" s="712"/>
      <c r="U30" s="712"/>
      <c r="V30" s="54" t="s">
        <v>16</v>
      </c>
      <c r="Y30" s="713" t="s">
        <v>186</v>
      </c>
      <c r="Z30" s="714"/>
      <c r="AA30" s="669"/>
      <c r="AB30" s="670"/>
      <c r="AC30" s="670"/>
      <c r="AD30" s="670"/>
      <c r="AE30" s="670"/>
      <c r="AF30" s="54" t="s">
        <v>13</v>
      </c>
      <c r="AL30" s="661">
        <v>161.30000000000001</v>
      </c>
      <c r="AM30" s="662"/>
      <c r="AN30" s="662"/>
      <c r="AO30" s="662"/>
      <c r="AP30" s="62" t="s">
        <v>13</v>
      </c>
      <c r="AS30" s="706"/>
      <c r="AT30" s="703"/>
      <c r="AU30" s="703"/>
      <c r="AV30" s="704"/>
      <c r="AW30" s="498"/>
    </row>
    <row r="31" spans="2:49" ht="27" customHeight="1" thickTop="1" thickBot="1">
      <c r="B31" s="740" t="s">
        <v>226</v>
      </c>
      <c r="C31" s="741"/>
      <c r="D31" s="729">
        <v>175.1</v>
      </c>
      <c r="E31" s="729"/>
      <c r="F31" s="729"/>
      <c r="G31" s="211" t="s">
        <v>198</v>
      </c>
      <c r="H31" s="707">
        <f>+AS24</f>
        <v>161.30000000000001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9.8000000000000007</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6" zoomScaleNormal="100" workbookViewId="0">
      <selection activeCell="AT34" sqref="AT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723.6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1224.8</v>
      </c>
      <c r="E24" s="729"/>
      <c r="F24" s="729"/>
      <c r="G24" s="211" t="s">
        <v>198</v>
      </c>
      <c r="H24" s="707">
        <f>+F12</f>
        <v>723.6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635.6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723.6</v>
      </c>
      <c r="Q27" s="712"/>
      <c r="R27" s="712"/>
      <c r="S27" s="712"/>
      <c r="T27" s="54" t="s">
        <v>38</v>
      </c>
      <c r="U27" s="74"/>
      <c r="V27" s="74"/>
      <c r="Y27" s="72" t="s">
        <v>39</v>
      </c>
      <c r="Z27" s="75"/>
      <c r="AH27" s="63"/>
      <c r="AI27" s="63"/>
      <c r="AJ27" s="63"/>
      <c r="AK27" s="63"/>
      <c r="AL27" s="675">
        <f>+AH18+P27</f>
        <v>723.6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635.6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1224.8</v>
      </c>
      <c r="E29" s="729"/>
      <c r="F29" s="729"/>
      <c r="G29" s="211" t="s">
        <v>198</v>
      </c>
      <c r="H29" s="707">
        <f>+AL27</f>
        <v>723.6</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521.4</v>
      </c>
      <c r="E30" s="729"/>
      <c r="F30" s="729"/>
      <c r="G30" s="211" t="s">
        <v>198</v>
      </c>
      <c r="H30" s="707">
        <f>+AL30</f>
        <v>246.1</v>
      </c>
      <c r="I30" s="708"/>
      <c r="J30" s="211" t="s">
        <v>198</v>
      </c>
      <c r="M30" s="681"/>
      <c r="P30" s="66"/>
      <c r="R30" s="711">
        <f>+ROUND(AA28,1)+ROUND(AA29,1)+ROUND(AA30,1)</f>
        <v>635.6</v>
      </c>
      <c r="S30" s="712"/>
      <c r="T30" s="712"/>
      <c r="U30" s="712"/>
      <c r="V30" s="54" t="s">
        <v>16</v>
      </c>
      <c r="Y30" s="713" t="s">
        <v>186</v>
      </c>
      <c r="Z30" s="714"/>
      <c r="AA30" s="669"/>
      <c r="AB30" s="670"/>
      <c r="AC30" s="670"/>
      <c r="AD30" s="670"/>
      <c r="AE30" s="670"/>
      <c r="AF30" s="54" t="s">
        <v>13</v>
      </c>
      <c r="AL30" s="661">
        <v>246.1</v>
      </c>
      <c r="AM30" s="662"/>
      <c r="AN30" s="662"/>
      <c r="AO30" s="662"/>
      <c r="AP30" s="62" t="s">
        <v>13</v>
      </c>
      <c r="AS30" s="706"/>
      <c r="AT30" s="703"/>
      <c r="AU30" s="703"/>
      <c r="AV30" s="704"/>
      <c r="AW30" s="498"/>
    </row>
    <row r="31" spans="2:49" ht="27" customHeight="1" thickTop="1" thickBot="1">
      <c r="B31" s="740" t="s">
        <v>226</v>
      </c>
      <c r="C31" s="741"/>
      <c r="D31" s="729">
        <v>108.3</v>
      </c>
      <c r="E31" s="729"/>
      <c r="F31" s="729"/>
      <c r="G31" s="211" t="s">
        <v>198</v>
      </c>
      <c r="H31" s="707">
        <f>+AS24</f>
        <v>635.6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88</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大和ハウス工業株式会社　川崎支店　</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abSelected="1" topLeftCell="A16" zoomScaleNormal="100" workbookViewId="0">
      <selection activeCell="N35" sqref="N3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406.5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441.4</v>
      </c>
      <c r="E24" s="729"/>
      <c r="F24" s="729"/>
      <c r="G24" s="211" t="s">
        <v>198</v>
      </c>
      <c r="H24" s="707">
        <f>+F12</f>
        <v>406.5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406.5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406.5</v>
      </c>
      <c r="Q27" s="712"/>
      <c r="R27" s="712"/>
      <c r="S27" s="712"/>
      <c r="T27" s="54" t="s">
        <v>38</v>
      </c>
      <c r="U27" s="74"/>
      <c r="V27" s="74"/>
      <c r="Y27" s="72" t="s">
        <v>39</v>
      </c>
      <c r="Z27" s="75"/>
      <c r="AH27" s="63"/>
      <c r="AI27" s="63"/>
      <c r="AJ27" s="63"/>
      <c r="AK27" s="63"/>
      <c r="AL27" s="675">
        <f>+AH18+P27</f>
        <v>406.5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406.5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441.4</v>
      </c>
      <c r="E29" s="729"/>
      <c r="F29" s="729"/>
      <c r="G29" s="211" t="s">
        <v>198</v>
      </c>
      <c r="H29" s="707">
        <f>+AL27</f>
        <v>406.5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441.3</v>
      </c>
      <c r="E30" s="729"/>
      <c r="F30" s="729"/>
      <c r="G30" s="211" t="s">
        <v>198</v>
      </c>
      <c r="H30" s="707">
        <f>+AL30</f>
        <v>406.5</v>
      </c>
      <c r="I30" s="708"/>
      <c r="J30" s="211" t="s">
        <v>198</v>
      </c>
      <c r="M30" s="681"/>
      <c r="P30" s="66"/>
      <c r="R30" s="711">
        <f>+ROUND(AA28,1)+ROUND(AA29,1)+ROUND(AA30,1)</f>
        <v>406.5</v>
      </c>
      <c r="S30" s="712"/>
      <c r="T30" s="712"/>
      <c r="U30" s="712"/>
      <c r="V30" s="54" t="s">
        <v>16</v>
      </c>
      <c r="Y30" s="713" t="s">
        <v>186</v>
      </c>
      <c r="Z30" s="714"/>
      <c r="AA30" s="669"/>
      <c r="AB30" s="670"/>
      <c r="AC30" s="670"/>
      <c r="AD30" s="670"/>
      <c r="AE30" s="670"/>
      <c r="AF30" s="54" t="s">
        <v>13</v>
      </c>
      <c r="AL30" s="661">
        <v>406.5</v>
      </c>
      <c r="AM30" s="662"/>
      <c r="AN30" s="662"/>
      <c r="AO30" s="662"/>
      <c r="AP30" s="62" t="s">
        <v>13</v>
      </c>
      <c r="AS30" s="706"/>
      <c r="AT30" s="703"/>
      <c r="AU30" s="703"/>
      <c r="AV30" s="704"/>
      <c r="AW30" s="498"/>
    </row>
    <row r="31" spans="2:49" ht="27" customHeight="1" thickTop="1" thickBot="1">
      <c r="B31" s="740" t="s">
        <v>226</v>
      </c>
      <c r="C31" s="741"/>
      <c r="D31" s="729">
        <v>441.4</v>
      </c>
      <c r="E31" s="729"/>
      <c r="F31" s="729"/>
      <c r="G31" s="211" t="s">
        <v>198</v>
      </c>
      <c r="H31" s="707">
        <f>+AS24</f>
        <v>406.5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大和ハウス工業株式会社　川崎支店　</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1009.3</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95.2</v>
      </c>
      <c r="M9" s="392">
        <f>IF(OR(ｷ.紙くず!D24&gt;0,ｷ.紙くず!D24&lt;0),ｷ.紙くず!D24,IF(M$19&gt;0,"0",0))</f>
        <v>4.5</v>
      </c>
      <c r="N9" s="392">
        <f>IF(OR(ｸ.木くず!D24&gt;0,ｸ.木くず!D24&lt;0),ｸ.木くず!D24,IF(N$19&gt;0,"0",0))</f>
        <v>298.10000000000002</v>
      </c>
      <c r="O9" s="392">
        <f>IF(OR(ｹ.繊維くず!D24&gt;0,ｹ.繊維くず!D24&lt;0),ｹ.繊維くず!D24,IF(O$19&gt;0,"0",0))</f>
        <v>6</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13</v>
      </c>
      <c r="T9" s="392">
        <f>IF(OR(ｾ.ｶﾞﾗｽ･ｺﾝｸﾘ･陶磁器くず!D24&gt;0,ｾ.ｶﾞﾗｽ･ｺﾝｸﾘ･陶磁器くず!D24&lt;0),ｾ.ｶﾞﾗｽ･ｺﾝｸﾘ･陶磁器くず!D24,IF(T$19&gt;0,"0",0))</f>
        <v>178.6</v>
      </c>
      <c r="U9" s="392">
        <f>IF(OR(ｿ.鉱さい!D24&gt;0,ｿ.鉱さい!D24&lt;0),ｿ.鉱さい!D24,IF(U$19&gt;0,"0",0))</f>
        <v>0</v>
      </c>
      <c r="V9" s="392">
        <f>IF(OR(ﾀ.がれき類!D24&gt;0,ﾀ.がれき類!D24&lt;0),ﾀ.がれき類!D24,IF(V$19&gt;0,"0",0))</f>
        <v>1224.8</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441.4</v>
      </c>
      <c r="AA9" s="394">
        <f>IF(SUM(G9:Z9)&gt;0,SUM(G9:Z9),IF(AA$19&gt;0,"0",0))</f>
        <v>3270.9</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1009.3</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95.2</v>
      </c>
      <c r="M14" s="398">
        <f>IF(OR(ｷ.紙くず!D29&gt;0,ｷ.紙くず!D29&lt;0),ｷ.紙くず!D29,IF(M$19&gt;0,"0",0))</f>
        <v>4.5</v>
      </c>
      <c r="N14" s="398">
        <f>IF(OR(ｸ.木くず!D29&gt;0,ｸ.木くず!D29&lt;0),ｸ.木くず!D29,IF(N$19&gt;0,"0",0))</f>
        <v>298.10000000000002</v>
      </c>
      <c r="O14" s="398">
        <f>IF(OR(ｹ.繊維くず!D29&gt;0,ｹ.繊維くず!D29&lt;0),ｹ.繊維くず!D29,IF(O$19&gt;0,"0",0))</f>
        <v>6</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13</v>
      </c>
      <c r="T14" s="398">
        <f>IF(OR(ｾ.ｶﾞﾗｽ･ｺﾝｸﾘ･陶磁器くず!D29&gt;0,ｾ.ｶﾞﾗｽ･ｺﾝｸﾘ･陶磁器くず!D29&lt;0),ｾ.ｶﾞﾗｽ･ｺﾝｸﾘ･陶磁器くず!D29,IF(T$19&gt;0,"0",0))</f>
        <v>178.6</v>
      </c>
      <c r="U14" s="398">
        <f>IF(OR(ｿ.鉱さい!D29&gt;0,ｿ.鉱さい!D29&lt;0),ｿ.鉱さい!D29,IF(U$19&gt;0,"0",0))</f>
        <v>0</v>
      </c>
      <c r="V14" s="398">
        <f>IF(OR(ﾀ.がれき類!D29&gt;0,ﾀ.がれき類!D29&lt;0),ﾀ.がれき類!D29,IF(V$19&gt;0,"0",0))</f>
        <v>1224.8</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441.4</v>
      </c>
      <c r="AA14" s="400">
        <f t="shared" si="0"/>
        <v>3270.9</v>
      </c>
    </row>
    <row r="15" spans="2:27" ht="20.45" customHeight="1">
      <c r="B15" s="184" t="s">
        <v>244</v>
      </c>
      <c r="C15" s="824" t="s">
        <v>242</v>
      </c>
      <c r="D15" s="824"/>
      <c r="E15" s="824"/>
      <c r="F15" s="805"/>
      <c r="G15" s="398">
        <f>IF(OR(ｱ.燃え殻!D30&gt;0,ｱ.燃え殻!D30&lt;0),ｱ.燃え殻!D30,IF(G$19&gt;0,"0",0))</f>
        <v>0</v>
      </c>
      <c r="H15" s="398">
        <f>IF(OR(ｲ.汚泥!D30&gt;0,ｲ.汚泥!D30&lt;0),ｲ.汚泥!D30,IF(H$19&gt;0,"0",0))</f>
        <v>1009.3</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95.1</v>
      </c>
      <c r="M15" s="398">
        <f>IF(OR(ｷ.紙くず!D30&gt;0,ｷ.紙くず!D30&lt;0),ｷ.紙くず!D30,IF(M$19&gt;0,"0",0))</f>
        <v>4.4000000000000004</v>
      </c>
      <c r="N15" s="398">
        <f>IF(OR(ｸ.木くず!D30&gt;0,ｸ.木くず!D30&lt;0),ｸ.木くず!D30,IF(N$19&gt;0,"0",0))</f>
        <v>288.2</v>
      </c>
      <c r="O15" s="398">
        <f>IF(OR(ｹ.繊維くず!D30&gt;0,ｹ.繊維くず!D30&lt;0),ｹ.繊維くず!D30,IF(O$19&gt;0,"0",0))</f>
        <v>5.9</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12.9</v>
      </c>
      <c r="T15" s="398">
        <f>IF(OR(ｾ.ｶﾞﾗｽ･ｺﾝｸﾘ･陶磁器くず!D30&gt;0,ｾ.ｶﾞﾗｽ･ｺﾝｸﾘ･陶磁器くず!D30&lt;0),ｾ.ｶﾞﾗｽ･ｺﾝｸﾘ･陶磁器くず!D30,IF(T$19&gt;0,"0",0))</f>
        <v>175.1</v>
      </c>
      <c r="U15" s="398">
        <f>IF(OR(ｿ.鉱さい!D30&gt;0,ｿ.鉱さい!D30&lt;0),ｿ.鉱さい!D30,IF(U$19&gt;0,"0",0))</f>
        <v>0</v>
      </c>
      <c r="V15" s="398">
        <f>IF(OR(ﾀ.がれき類!D30&gt;0,ﾀ.がれき類!D30&lt;0),ﾀ.がれき類!D30,IF(V$19&gt;0,"0",0))</f>
        <v>521.4</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441.3</v>
      </c>
      <c r="AA15" s="400">
        <f t="shared" si="0"/>
        <v>2553.6000000000004</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1009.3</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11.8</v>
      </c>
      <c r="M16" s="398">
        <f>IF(OR(ｷ.紙くず!D31&gt;0,ｷ.紙くず!D31&lt;0),ｷ.紙くず!D31,IF(M$19&gt;0,"0",0))</f>
        <v>4</v>
      </c>
      <c r="N16" s="398">
        <f>IF(OR(ｸ.木くず!D31&gt;0,ｸ.木くず!D31&lt;0),ｸ.木くず!D31,IF(N$19&gt;0,"0",0))</f>
        <v>290.60000000000002</v>
      </c>
      <c r="O16" s="398">
        <f>IF(OR(ｹ.繊維くず!D31&gt;0,ｹ.繊維くず!D31&lt;0),ｹ.繊維くず!D31,IF(O$19&gt;0,"0",0))</f>
        <v>5</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13</v>
      </c>
      <c r="T16" s="398">
        <f>IF(OR(ｾ.ｶﾞﾗｽ･ｺﾝｸﾘ･陶磁器くず!D31&gt;0,ｾ.ｶﾞﾗｽ･ｺﾝｸﾘ･陶磁器くず!D31&lt;0),ｾ.ｶﾞﾗｽ･ｺﾝｸﾘ･陶磁器くず!D31,IF(T$19&gt;0,"0",0))</f>
        <v>175.1</v>
      </c>
      <c r="U16" s="398">
        <f>IF(OR(ｿ.鉱さい!D31&gt;0,ｿ.鉱さい!D31&lt;0),ｿ.鉱さい!D31,IF(U$19&gt;0,"0",0))</f>
        <v>0</v>
      </c>
      <c r="V16" s="398">
        <f>IF(OR(ﾀ.がれき類!D31&gt;0,ﾀ.がれき類!D31&lt;0),ﾀ.がれき類!D31,IF(V$19&gt;0,"0",0))</f>
        <v>108.3</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441.4</v>
      </c>
      <c r="AA16" s="400">
        <f t="shared" si="0"/>
        <v>2058.4999999999995</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f>IF(OR(ｶ.廃ﾌﾟﾗ類!D32&gt;0,ｶ.廃ﾌﾟﾗ類!D32&lt;0),ｶ.廃ﾌﾟﾗ類!D32,IF(L$19&gt;0,"0",0))</f>
        <v>11.8</v>
      </c>
      <c r="M17" s="398" t="str">
        <f>IF(OR(ｷ.紙くず!D32&gt;0,ｷ.紙くず!D32&lt;0),ｷ.紙くず!D32,IF(M$19&gt;0,"0",0))</f>
        <v>0</v>
      </c>
      <c r="N17" s="398" t="str">
        <f>IF(OR(ｸ.木くず!D32&gt;0,ｸ.木くず!D32&lt;0),ｸ.木くず!D32,IF(N$19&gt;0,"0",0))</f>
        <v>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f t="shared" si="0"/>
        <v>11.8</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f>IF(OR(ｶ.廃ﾌﾟﾗ類!D33&gt;0,ｶ.廃ﾌﾟﾗ類!D33&lt;0),ｶ.廃ﾌﾟﾗ類!D33,IF(L$19&gt;0,"0",0))</f>
        <v>10</v>
      </c>
      <c r="M18" s="401">
        <f>IF(OR(ｷ.紙くず!D33&gt;0,ｷ.紙くず!D33&lt;0),ｷ.紙くず!D33,IF(M$19&gt;0,"0",0))</f>
        <v>0.5</v>
      </c>
      <c r="N18" s="401">
        <f>IF(OR(ｸ.木くず!D33&gt;0,ｸ.木くず!D33&lt;0),ｸ.木くず!D33,IF(N$19&gt;0,"0",0))</f>
        <v>7.5</v>
      </c>
      <c r="O18" s="401">
        <f>IF(OR(ｹ.繊維くず!D33&gt;0,ｹ.繊維くず!D33&lt;0),ｹ.繊維くず!D33,IF(O$19&gt;0,"0",0))</f>
        <v>1</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f t="shared" si="0"/>
        <v>19</v>
      </c>
    </row>
    <row r="19" spans="2:27" ht="20.45" customHeight="1" thickTop="1">
      <c r="B19" s="181"/>
      <c r="C19" s="186" t="s">
        <v>334</v>
      </c>
      <c r="D19" s="810" t="s">
        <v>335</v>
      </c>
      <c r="E19" s="810"/>
      <c r="F19" s="811"/>
      <c r="G19" s="404">
        <f t="shared" ref="G19:Z19" si="1">+G41+G25+G23+G22+G21-G20</f>
        <v>0</v>
      </c>
      <c r="H19" s="404">
        <f t="shared" si="1"/>
        <v>271.2</v>
      </c>
      <c r="I19" s="404">
        <f t="shared" si="1"/>
        <v>0</v>
      </c>
      <c r="J19" s="404">
        <f t="shared" si="1"/>
        <v>0</v>
      </c>
      <c r="K19" s="404">
        <f t="shared" si="1"/>
        <v>0</v>
      </c>
      <c r="L19" s="404">
        <f t="shared" si="1"/>
        <v>75.8</v>
      </c>
      <c r="M19" s="404">
        <f t="shared" si="1"/>
        <v>3.2</v>
      </c>
      <c r="N19" s="404">
        <f t="shared" si="1"/>
        <v>193.4</v>
      </c>
      <c r="O19" s="404">
        <f t="shared" si="1"/>
        <v>3.4</v>
      </c>
      <c r="P19" s="404">
        <f t="shared" si="1"/>
        <v>0</v>
      </c>
      <c r="Q19" s="404">
        <f t="shared" si="1"/>
        <v>0</v>
      </c>
      <c r="R19" s="404">
        <f t="shared" si="1"/>
        <v>0</v>
      </c>
      <c r="S19" s="404">
        <f t="shared" si="1"/>
        <v>7.2</v>
      </c>
      <c r="T19" s="404">
        <f t="shared" si="1"/>
        <v>171.10000000000002</v>
      </c>
      <c r="U19" s="404">
        <f t="shared" si="1"/>
        <v>0</v>
      </c>
      <c r="V19" s="404">
        <f t="shared" si="1"/>
        <v>723.6</v>
      </c>
      <c r="W19" s="404">
        <f t="shared" si="1"/>
        <v>0</v>
      </c>
      <c r="X19" s="404">
        <f t="shared" si="1"/>
        <v>0</v>
      </c>
      <c r="Y19" s="404">
        <f t="shared" si="1"/>
        <v>0</v>
      </c>
      <c r="Z19" s="405">
        <f t="shared" si="1"/>
        <v>406.5</v>
      </c>
      <c r="AA19" s="406">
        <f t="shared" ref="AA19:AA25" si="2">SUM(G19:Z19)</f>
        <v>1855.4</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271.2</v>
      </c>
      <c r="I41" s="440">
        <f t="shared" si="8"/>
        <v>0</v>
      </c>
      <c r="J41" s="440">
        <f t="shared" si="8"/>
        <v>0</v>
      </c>
      <c r="K41" s="440">
        <f t="shared" si="8"/>
        <v>0</v>
      </c>
      <c r="L41" s="440">
        <f t="shared" si="8"/>
        <v>75.8</v>
      </c>
      <c r="M41" s="440">
        <f t="shared" si="8"/>
        <v>3.2</v>
      </c>
      <c r="N41" s="440">
        <f t="shared" si="8"/>
        <v>193.4</v>
      </c>
      <c r="O41" s="440">
        <f t="shared" si="8"/>
        <v>3.4</v>
      </c>
      <c r="P41" s="440">
        <f t="shared" si="8"/>
        <v>0</v>
      </c>
      <c r="Q41" s="440">
        <f t="shared" si="8"/>
        <v>0</v>
      </c>
      <c r="R41" s="440">
        <f t="shared" si="8"/>
        <v>0</v>
      </c>
      <c r="S41" s="440">
        <f t="shared" si="8"/>
        <v>7.2</v>
      </c>
      <c r="T41" s="440">
        <f t="shared" si="8"/>
        <v>171.10000000000002</v>
      </c>
      <c r="U41" s="440">
        <f t="shared" si="8"/>
        <v>0</v>
      </c>
      <c r="V41" s="440">
        <f t="shared" si="8"/>
        <v>723.6</v>
      </c>
      <c r="W41" s="440">
        <f t="shared" si="8"/>
        <v>0</v>
      </c>
      <c r="X41" s="440">
        <f t="shared" si="8"/>
        <v>0</v>
      </c>
      <c r="Y41" s="440">
        <f t="shared" si="8"/>
        <v>0</v>
      </c>
      <c r="Z41" s="441">
        <f t="shared" si="8"/>
        <v>406.5</v>
      </c>
      <c r="AA41" s="442">
        <f t="shared" si="4"/>
        <v>1855.4</v>
      </c>
    </row>
    <row r="42" spans="2:27" ht="20.45" customHeight="1">
      <c r="B42" s="182"/>
      <c r="C42" s="791"/>
      <c r="D42" s="224"/>
      <c r="E42" s="222" t="s">
        <v>262</v>
      </c>
      <c r="F42" s="461"/>
      <c r="G42" s="431">
        <f t="shared" ref="G42:Z42" si="9">SUM(G43:G45)</f>
        <v>0</v>
      </c>
      <c r="H42" s="431">
        <f t="shared" si="9"/>
        <v>271.2</v>
      </c>
      <c r="I42" s="431">
        <f t="shared" si="9"/>
        <v>0</v>
      </c>
      <c r="J42" s="431">
        <f t="shared" si="9"/>
        <v>0</v>
      </c>
      <c r="K42" s="431">
        <f t="shared" si="9"/>
        <v>0</v>
      </c>
      <c r="L42" s="431">
        <f t="shared" si="9"/>
        <v>75.8</v>
      </c>
      <c r="M42" s="431">
        <f t="shared" si="9"/>
        <v>3.2</v>
      </c>
      <c r="N42" s="431">
        <f t="shared" si="9"/>
        <v>193.4</v>
      </c>
      <c r="O42" s="431">
        <f t="shared" si="9"/>
        <v>3.4</v>
      </c>
      <c r="P42" s="431">
        <f t="shared" si="9"/>
        <v>0</v>
      </c>
      <c r="Q42" s="431">
        <f t="shared" si="9"/>
        <v>0</v>
      </c>
      <c r="R42" s="431">
        <f t="shared" si="9"/>
        <v>0</v>
      </c>
      <c r="S42" s="431">
        <f t="shared" si="9"/>
        <v>7.2</v>
      </c>
      <c r="T42" s="431">
        <f t="shared" si="9"/>
        <v>161.30000000000001</v>
      </c>
      <c r="U42" s="431">
        <f t="shared" si="9"/>
        <v>0</v>
      </c>
      <c r="V42" s="431">
        <f t="shared" si="9"/>
        <v>635.6</v>
      </c>
      <c r="W42" s="431">
        <f t="shared" si="9"/>
        <v>0</v>
      </c>
      <c r="X42" s="431">
        <f t="shared" si="9"/>
        <v>0</v>
      </c>
      <c r="Y42" s="431">
        <f t="shared" si="9"/>
        <v>0</v>
      </c>
      <c r="Z42" s="432">
        <f t="shared" si="9"/>
        <v>406.5</v>
      </c>
      <c r="AA42" s="433">
        <f t="shared" si="4"/>
        <v>1757.6</v>
      </c>
    </row>
    <row r="43" spans="2:27" ht="20.45" customHeight="1">
      <c r="B43" s="182"/>
      <c r="C43" s="791"/>
      <c r="D43" s="225"/>
      <c r="E43" s="220"/>
      <c r="F43" s="218" t="s">
        <v>235</v>
      </c>
      <c r="G43" s="434">
        <f>+ｱ.燃え殻!$AA$28</f>
        <v>0</v>
      </c>
      <c r="H43" s="434">
        <f>+ｲ.汚泥!$AA$28</f>
        <v>271.2</v>
      </c>
      <c r="I43" s="434">
        <f>+ｳ.廃油!$AA$28</f>
        <v>0</v>
      </c>
      <c r="J43" s="434">
        <f>+ｴ.廃酸!$AA$28</f>
        <v>0</v>
      </c>
      <c r="K43" s="434">
        <f>+ｵ.廃ｱﾙｶﾘ!$AA$28</f>
        <v>0</v>
      </c>
      <c r="L43" s="434">
        <f>+ｶ.廃ﾌﾟﾗ類!$AA$28</f>
        <v>50.9</v>
      </c>
      <c r="M43" s="434">
        <f>+ｷ.紙くず!$AA$28</f>
        <v>3.2</v>
      </c>
      <c r="N43" s="434">
        <f>+ｸ.木くず!$AA$28</f>
        <v>189.3</v>
      </c>
      <c r="O43" s="434">
        <f>+ｹ.繊維くず!$AA$28</f>
        <v>3.4</v>
      </c>
      <c r="P43" s="434">
        <f>+ｺ.動植物性残さ!$AA$28</f>
        <v>0</v>
      </c>
      <c r="Q43" s="434">
        <f>+ｻ.動物系固形不要物!$AA$28</f>
        <v>0</v>
      </c>
      <c r="R43" s="434">
        <f>+ｼ.ｺﾞﾑくず!$AA$28</f>
        <v>0</v>
      </c>
      <c r="S43" s="434">
        <f>+ｽ.金属くず!$AA$28</f>
        <v>7.2</v>
      </c>
      <c r="T43" s="434">
        <f>+ｾ.ｶﾞﾗｽ･ｺﾝｸﾘ･陶磁器くず!$AA$28</f>
        <v>161.30000000000001</v>
      </c>
      <c r="U43" s="434">
        <f>+ｿ.鉱さい!$AA$28</f>
        <v>0</v>
      </c>
      <c r="V43" s="434">
        <f>+ﾀ.がれき類!$AA$28</f>
        <v>635.6</v>
      </c>
      <c r="W43" s="434">
        <f>+ﾁ.動物のふん尿!$AA$28</f>
        <v>0</v>
      </c>
      <c r="X43" s="434">
        <f>+ﾂ.動物の死体!$AA$28</f>
        <v>0</v>
      </c>
      <c r="Y43" s="434">
        <f>+ﾃ.ばいじん!$AA$28</f>
        <v>0</v>
      </c>
      <c r="Z43" s="435">
        <f>+ﾄ.混合廃棄物その他!$AA$28</f>
        <v>406.5</v>
      </c>
      <c r="AA43" s="436">
        <f t="shared" si="4"/>
        <v>1728.6</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24.9</v>
      </c>
      <c r="M44" s="434">
        <f>+ｷ.紙くず!$AA$29</f>
        <v>0</v>
      </c>
      <c r="N44" s="434">
        <f>+ｸ.木くず!$AA$29</f>
        <v>4.0999999999999996</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29</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9.8000000000000007</v>
      </c>
      <c r="U46" s="437">
        <f>+ｿ.鉱さい!$R$33</f>
        <v>0</v>
      </c>
      <c r="V46" s="437">
        <f>+ﾀ.がれき類!$R$33</f>
        <v>88</v>
      </c>
      <c r="W46" s="437">
        <f>+ﾁ.動物のふん尿!$R$33</f>
        <v>0</v>
      </c>
      <c r="X46" s="437">
        <f>+ﾂ.動物の死体!$R$33</f>
        <v>0</v>
      </c>
      <c r="Y46" s="437">
        <f>+ﾃ.ばいじん!$R$33</f>
        <v>0</v>
      </c>
      <c r="Z46" s="438">
        <f>+ﾄ.混合廃棄物その他!$R$33</f>
        <v>0</v>
      </c>
      <c r="AA46" s="439">
        <f>SUM(G46:Z46)</f>
        <v>97.8</v>
      </c>
    </row>
    <row r="47" spans="2:27" ht="20.45" customHeight="1">
      <c r="B47" s="182"/>
      <c r="C47" s="135" t="s">
        <v>237</v>
      </c>
      <c r="D47" s="796" t="s">
        <v>294</v>
      </c>
      <c r="E47" s="796"/>
      <c r="F47" s="797"/>
      <c r="G47" s="443">
        <f>+ｱ.燃え殻!$AL$27</f>
        <v>0</v>
      </c>
      <c r="H47" s="443">
        <f>+ｲ.汚泥!$AL$27</f>
        <v>271.2</v>
      </c>
      <c r="I47" s="443">
        <f>+ｳ.廃油!$AL$27</f>
        <v>0</v>
      </c>
      <c r="J47" s="443">
        <f>+ｴ.廃酸!$AL$27</f>
        <v>0</v>
      </c>
      <c r="K47" s="443">
        <f>+ｵ.廃ｱﾙｶﾘ!$AL$27</f>
        <v>0</v>
      </c>
      <c r="L47" s="443">
        <f>+ｶ.廃ﾌﾟﾗ類!$AL$27</f>
        <v>75.8</v>
      </c>
      <c r="M47" s="443">
        <f>+ｷ.紙くず!$AL$27</f>
        <v>3.2</v>
      </c>
      <c r="N47" s="443">
        <f>+ｸ.木くず!$AL$27</f>
        <v>193.4</v>
      </c>
      <c r="O47" s="443">
        <f>+ｹ.繊維くず!$AL$27</f>
        <v>3.4</v>
      </c>
      <c r="P47" s="443">
        <f>+ｺ.動植物性残さ!$AL$27</f>
        <v>0</v>
      </c>
      <c r="Q47" s="443">
        <f>+ｻ.動物系固形不要物!$AL$27</f>
        <v>0</v>
      </c>
      <c r="R47" s="443">
        <f>+ｼ.ｺﾞﾑくず!$AL$27</f>
        <v>0</v>
      </c>
      <c r="S47" s="443">
        <f>+ｽ.金属くず!$AL$27</f>
        <v>7.2</v>
      </c>
      <c r="T47" s="443">
        <f>+ｾ.ｶﾞﾗｽ･ｺﾝｸﾘ･陶磁器くず!$AL$27</f>
        <v>171.10000000000002</v>
      </c>
      <c r="U47" s="443">
        <f>+ｿ.鉱さい!$AL$27</f>
        <v>0</v>
      </c>
      <c r="V47" s="443">
        <f>+ﾀ.がれき類!$AL$27</f>
        <v>723.6</v>
      </c>
      <c r="W47" s="443">
        <f>+ﾁ.動物のふん尿!$AL$27</f>
        <v>0</v>
      </c>
      <c r="X47" s="443">
        <f>+ﾂ.動物の死体!$AL$27</f>
        <v>0</v>
      </c>
      <c r="Y47" s="443">
        <f>+ﾃ.ばいじん!$AL$27</f>
        <v>0</v>
      </c>
      <c r="Z47" s="444">
        <f>+ﾄ.混合廃棄物その他!$AL$27</f>
        <v>406.5</v>
      </c>
      <c r="AA47" s="445">
        <f t="shared" si="4"/>
        <v>1855.4</v>
      </c>
    </row>
    <row r="48" spans="2:27" ht="20.45" customHeight="1">
      <c r="B48" s="182"/>
      <c r="C48" s="188"/>
      <c r="D48" s="187" t="s">
        <v>188</v>
      </c>
      <c r="E48" s="787" t="s">
        <v>238</v>
      </c>
      <c r="F48" s="788"/>
      <c r="G48" s="446">
        <f>+ｱ.燃え殻!$AL$30</f>
        <v>0</v>
      </c>
      <c r="H48" s="446">
        <f>+ｲ.汚泥!$AL$30</f>
        <v>271.2</v>
      </c>
      <c r="I48" s="446">
        <f>+ｳ.廃油!$AL$30</f>
        <v>0</v>
      </c>
      <c r="J48" s="446">
        <f>+ｴ.廃酸!$AL$30</f>
        <v>0</v>
      </c>
      <c r="K48" s="446">
        <f>+ｵ.廃ｱﾙｶﾘ!$AL$30</f>
        <v>0</v>
      </c>
      <c r="L48" s="446">
        <f>+ｶ.廃ﾌﾟﾗ類!$AL$30</f>
        <v>75.8</v>
      </c>
      <c r="M48" s="446">
        <f>+ｷ.紙くず!$AL$30</f>
        <v>3.2</v>
      </c>
      <c r="N48" s="446">
        <f>+ｸ.木くず!$AL$30</f>
        <v>193.4</v>
      </c>
      <c r="O48" s="446">
        <f>+ｹ.繊維くず!$AL$30</f>
        <v>3.4</v>
      </c>
      <c r="P48" s="446">
        <f>+ｺ.動植物性残さ!$AL$30</f>
        <v>0</v>
      </c>
      <c r="Q48" s="446">
        <f>+ｻ.動物系固形不要物!$AL$30</f>
        <v>0</v>
      </c>
      <c r="R48" s="446">
        <f>+ｼ.ｺﾞﾑくず!$AL$30</f>
        <v>0</v>
      </c>
      <c r="S48" s="446">
        <f>+ｽ.金属くず!$AL$30</f>
        <v>7.2</v>
      </c>
      <c r="T48" s="446">
        <f>+ｾ.ｶﾞﾗｽ･ｺﾝｸﾘ･陶磁器くず!$AL$30</f>
        <v>161.30000000000001</v>
      </c>
      <c r="U48" s="446">
        <f>+ｿ.鉱さい!$AL$30</f>
        <v>0</v>
      </c>
      <c r="V48" s="446">
        <f>+ﾀ.がれき類!$AL$30</f>
        <v>246.1</v>
      </c>
      <c r="W48" s="446">
        <f>+ﾁ.動物のふん尿!$AL$30</f>
        <v>0</v>
      </c>
      <c r="X48" s="446">
        <f>+ﾂ.動物の死体!$AL$30</f>
        <v>0</v>
      </c>
      <c r="Y48" s="446">
        <f>+ﾃ.ばいじん!$AL$30</f>
        <v>0</v>
      </c>
      <c r="Z48" s="447">
        <f>+ﾄ.混合廃棄物その他!$AL$30</f>
        <v>406.5</v>
      </c>
      <c r="AA48" s="448">
        <f t="shared" si="4"/>
        <v>1368.1</v>
      </c>
    </row>
    <row r="49" spans="2:27" ht="20.45" customHeight="1">
      <c r="B49" s="182"/>
      <c r="C49" s="188"/>
      <c r="D49" s="504" t="s">
        <v>190</v>
      </c>
      <c r="E49" s="800" t="s">
        <v>239</v>
      </c>
      <c r="F49" s="801"/>
      <c r="G49" s="517">
        <f>+ｱ.燃え殻!$AS$24</f>
        <v>0</v>
      </c>
      <c r="H49" s="517">
        <f>+ｲ.汚泥!$AS$24</f>
        <v>271.2</v>
      </c>
      <c r="I49" s="517">
        <f>+ｳ.廃油!$AS$24</f>
        <v>0</v>
      </c>
      <c r="J49" s="517">
        <f>+ｴ.廃酸!$AS$24</f>
        <v>0</v>
      </c>
      <c r="K49" s="517">
        <f>+ｵ.廃ｱﾙｶﾘ!$AS$24</f>
        <v>0</v>
      </c>
      <c r="L49" s="517">
        <f>+ｶ.廃ﾌﾟﾗ類!$AS$24</f>
        <v>50.9</v>
      </c>
      <c r="M49" s="517">
        <f>+ｷ.紙くず!$AS$24</f>
        <v>3.2</v>
      </c>
      <c r="N49" s="517">
        <f>+ｸ.木くず!$AS$24</f>
        <v>189.3</v>
      </c>
      <c r="O49" s="517">
        <f>+ｹ.繊維くず!$AS$24</f>
        <v>3.4</v>
      </c>
      <c r="P49" s="517">
        <f>+ｺ.動植物性残さ!$AS$24</f>
        <v>0</v>
      </c>
      <c r="Q49" s="517">
        <f>+ｻ.動物系固形不要物!$AS$24</f>
        <v>0</v>
      </c>
      <c r="R49" s="517">
        <f>+ｼ.ｺﾞﾑくず!$AS$24</f>
        <v>0</v>
      </c>
      <c r="S49" s="517">
        <f>+ｽ.金属くず!$AS$24</f>
        <v>7.2</v>
      </c>
      <c r="T49" s="517">
        <f>+ｾ.ｶﾞﾗｽ･ｺﾝｸﾘ･陶磁器くず!$AS$24</f>
        <v>161.30000000000001</v>
      </c>
      <c r="U49" s="517">
        <f>+ｿ.鉱さい!$AS$24</f>
        <v>0</v>
      </c>
      <c r="V49" s="517">
        <f>+ﾀ.がれき類!$AS$24</f>
        <v>635.6</v>
      </c>
      <c r="W49" s="517">
        <f>+ﾁ.動物のふん尿!$AS$24</f>
        <v>0</v>
      </c>
      <c r="X49" s="517">
        <f>+ﾂ.動物の死体!$AS$24</f>
        <v>0</v>
      </c>
      <c r="Y49" s="517">
        <f>+ﾃ.ばいじん!$AS$24</f>
        <v>0</v>
      </c>
      <c r="Z49" s="518">
        <f>+ﾄ.混合廃棄物その他!$AS$24</f>
        <v>406.5</v>
      </c>
      <c r="AA49" s="519">
        <f t="shared" si="4"/>
        <v>1728.6</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06" t="s">
        <v>452</v>
      </c>
      <c r="F53" s="807"/>
      <c r="G53" s="514"/>
      <c r="H53" s="514"/>
      <c r="I53" s="514"/>
      <c r="J53" s="514"/>
      <c r="K53" s="514"/>
      <c r="L53" s="520">
        <f>ｶ.廃ﾌﾟﾗ類!AU21</f>
        <v>50.9</v>
      </c>
      <c r="M53" s="514"/>
      <c r="N53" s="514"/>
      <c r="O53" s="514"/>
      <c r="P53" s="514"/>
      <c r="Q53" s="514"/>
      <c r="R53" s="514"/>
      <c r="S53" s="514"/>
      <c r="T53" s="514"/>
      <c r="U53" s="514"/>
      <c r="V53" s="514"/>
      <c r="W53" s="514"/>
      <c r="X53" s="514"/>
      <c r="Y53" s="514"/>
      <c r="Z53" s="529"/>
      <c r="AA53" s="521">
        <f t="shared" si="4"/>
        <v>50.9</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20.7</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20.7</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4.2</v>
      </c>
      <c r="M55" s="522">
        <f>+ｷ.紙くず!$AS$31</f>
        <v>0</v>
      </c>
      <c r="N55" s="522">
        <f>+ｸ.木くず!$AS$31</f>
        <v>4.0999999999999996</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8.3000000000000007</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1280.5</v>
      </c>
      <c r="I63" s="501">
        <f t="shared" si="10"/>
        <v>0</v>
      </c>
      <c r="J63" s="501">
        <f t="shared" si="10"/>
        <v>0</v>
      </c>
      <c r="K63" s="501">
        <f t="shared" si="10"/>
        <v>0</v>
      </c>
      <c r="L63" s="501">
        <f t="shared" si="10"/>
        <v>171</v>
      </c>
      <c r="M63" s="501">
        <f t="shared" si="10"/>
        <v>7.7</v>
      </c>
      <c r="N63" s="501">
        <f t="shared" si="10"/>
        <v>491.5</v>
      </c>
      <c r="O63" s="501">
        <f t="shared" si="10"/>
        <v>9.4</v>
      </c>
      <c r="P63" s="501">
        <f t="shared" si="10"/>
        <v>0</v>
      </c>
      <c r="Q63" s="501">
        <f t="shared" si="10"/>
        <v>0</v>
      </c>
      <c r="R63" s="501">
        <f t="shared" si="10"/>
        <v>0</v>
      </c>
      <c r="S63" s="501">
        <f t="shared" si="10"/>
        <v>20.2</v>
      </c>
      <c r="T63" s="501">
        <f t="shared" si="10"/>
        <v>349.70000000000005</v>
      </c>
      <c r="U63" s="501">
        <f t="shared" si="10"/>
        <v>0</v>
      </c>
      <c r="V63" s="501">
        <f t="shared" si="10"/>
        <v>1948.4</v>
      </c>
      <c r="W63" s="501">
        <f t="shared" si="10"/>
        <v>0</v>
      </c>
      <c r="X63" s="501">
        <f t="shared" si="10"/>
        <v>0</v>
      </c>
      <c r="Y63" s="501">
        <f t="shared" si="10"/>
        <v>0</v>
      </c>
      <c r="Z63" s="501">
        <f t="shared" si="10"/>
        <v>847.9</v>
      </c>
      <c r="AA63" s="502">
        <f>+AA9+AA19+AA20</f>
        <v>5126.3</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oddFooter>&amp;C_x000D_&amp;1#&amp;"Calibri"&amp;10&amp;K000000 Confidential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7年    6月    27日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川崎市幸区新川崎7－7　AIRBIC　5F</v>
      </c>
      <c r="K16" s="850"/>
      <c r="L16" s="851"/>
      <c r="M16" s="851"/>
      <c r="N16" s="851"/>
      <c r="O16" s="852"/>
    </row>
    <row r="17" spans="1:48" ht="26.25" customHeight="1">
      <c r="C17" s="248"/>
      <c r="D17" s="249"/>
      <c r="E17" s="249"/>
      <c r="F17" s="249"/>
      <c r="G17" s="249"/>
      <c r="H17" s="253" t="s">
        <v>7</v>
      </c>
      <c r="I17" s="253"/>
      <c r="J17" s="850" t="str">
        <f>+表紙!J40</f>
        <v>大和ハウス工業株式会社　川崎支店　　　　　　　　支店長　柳田　宗利</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044-223-7014</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大和ハウス工業株式会社　川崎支店　</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2647</v>
      </c>
      <c r="N25" s="902"/>
      <c r="O25" s="903"/>
    </row>
    <row r="26" spans="1:48" ht="18" customHeight="1">
      <c r="C26" s="882" t="s">
        <v>11</v>
      </c>
      <c r="D26" s="883"/>
      <c r="E26" s="884"/>
      <c r="F26" s="876" t="str">
        <f>+表紙!F49</f>
        <v>川崎市幸区新川崎7－7　AIRBIC　5F　</v>
      </c>
      <c r="G26" s="877"/>
      <c r="H26" s="877"/>
      <c r="I26" s="877"/>
      <c r="J26" s="877"/>
      <c r="K26" s="877"/>
      <c r="L26" s="139" t="s">
        <v>172</v>
      </c>
      <c r="M26" s="258"/>
      <c r="N26" s="880" t="str">
        <f>IF(+表紙!N49="","",+表紙!N49)</f>
        <v>044-223-7495</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06 総合工事業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25697</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162</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3270.9</v>
      </c>
      <c r="I40" s="292" t="s">
        <v>4</v>
      </c>
      <c r="J40" s="571" t="s">
        <v>324</v>
      </c>
      <c r="K40" s="572"/>
      <c r="L40" s="573"/>
      <c r="M40" s="908">
        <f>+表紙!M63</f>
        <v>3270.9</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2553.6000000000004</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2058.4999999999995</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f>+表紙!M66</f>
        <v>11.8</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f>+表紙!M67</f>
        <v>19</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oddFooter>&amp;C_x000D_&amp;1#&amp;"Calibri"&amp;10&amp;K000000 Confidential</oddFooter>
  </headerFooter>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8"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271.2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1009.3</v>
      </c>
      <c r="E24" s="729"/>
      <c r="F24" s="729"/>
      <c r="G24" s="211" t="s">
        <v>198</v>
      </c>
      <c r="H24" s="707">
        <f>+F12</f>
        <v>271.2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271.2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271.2</v>
      </c>
      <c r="Q27" s="712"/>
      <c r="R27" s="712"/>
      <c r="S27" s="712"/>
      <c r="T27" s="54" t="s">
        <v>38</v>
      </c>
      <c r="U27" s="74"/>
      <c r="V27" s="74"/>
      <c r="Y27" s="72" t="s">
        <v>39</v>
      </c>
      <c r="Z27" s="75"/>
      <c r="AH27" s="63"/>
      <c r="AI27" s="63"/>
      <c r="AJ27" s="63"/>
      <c r="AK27" s="63"/>
      <c r="AL27" s="675">
        <f>+AH18+P27</f>
        <v>271.2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271.2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1009.3</v>
      </c>
      <c r="E29" s="729"/>
      <c r="F29" s="729"/>
      <c r="G29" s="211" t="s">
        <v>198</v>
      </c>
      <c r="H29" s="707">
        <f>+AL27</f>
        <v>271.2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1009.3</v>
      </c>
      <c r="E30" s="729"/>
      <c r="F30" s="729"/>
      <c r="G30" s="211" t="s">
        <v>198</v>
      </c>
      <c r="H30" s="707">
        <f>+AL30</f>
        <v>271.2</v>
      </c>
      <c r="I30" s="708"/>
      <c r="J30" s="211" t="s">
        <v>198</v>
      </c>
      <c r="M30" s="681"/>
      <c r="P30" s="66"/>
      <c r="R30" s="711">
        <f>+ROUND(AA28,1)+ROUND(AA29,1)+ROUND(AA30,1)</f>
        <v>271.2</v>
      </c>
      <c r="S30" s="712"/>
      <c r="T30" s="712"/>
      <c r="U30" s="712"/>
      <c r="V30" s="54" t="s">
        <v>16</v>
      </c>
      <c r="Y30" s="713" t="s">
        <v>186</v>
      </c>
      <c r="Z30" s="714"/>
      <c r="AA30" s="669"/>
      <c r="AB30" s="670"/>
      <c r="AC30" s="670"/>
      <c r="AD30" s="670"/>
      <c r="AE30" s="670"/>
      <c r="AF30" s="54" t="s">
        <v>13</v>
      </c>
      <c r="AL30" s="661">
        <v>271.2</v>
      </c>
      <c r="AM30" s="662"/>
      <c r="AN30" s="662"/>
      <c r="AO30" s="662"/>
      <c r="AP30" s="62" t="s">
        <v>13</v>
      </c>
      <c r="AS30" s="706"/>
      <c r="AT30" s="703"/>
      <c r="AU30" s="703"/>
      <c r="AV30" s="704"/>
      <c r="AW30" s="498"/>
    </row>
    <row r="31" spans="2:49" ht="27" customHeight="1" thickTop="1" thickBot="1">
      <c r="B31" s="740" t="s">
        <v>226</v>
      </c>
      <c r="C31" s="741"/>
      <c r="D31" s="729">
        <v>1009.3</v>
      </c>
      <c r="E31" s="729"/>
      <c r="F31" s="729"/>
      <c r="G31" s="211" t="s">
        <v>198</v>
      </c>
      <c r="H31" s="707">
        <f>+AS24</f>
        <v>271.2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5"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75.8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v>50.9</v>
      </c>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95.2</v>
      </c>
      <c r="E24" s="729"/>
      <c r="F24" s="729"/>
      <c r="G24" s="211" t="s">
        <v>198</v>
      </c>
      <c r="H24" s="707">
        <f>+F12</f>
        <v>75.8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50.9</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75.8</v>
      </c>
      <c r="Q27" s="712"/>
      <c r="R27" s="712"/>
      <c r="S27" s="712"/>
      <c r="T27" s="54" t="s">
        <v>38</v>
      </c>
      <c r="U27" s="74"/>
      <c r="V27" s="74"/>
      <c r="Y27" s="72" t="s">
        <v>39</v>
      </c>
      <c r="Z27" s="75"/>
      <c r="AH27" s="63"/>
      <c r="AI27" s="63"/>
      <c r="AJ27" s="63"/>
      <c r="AK27" s="63"/>
      <c r="AL27" s="675">
        <f>+AH18+P27</f>
        <v>75.8</v>
      </c>
      <c r="AM27" s="676"/>
      <c r="AN27" s="676"/>
      <c r="AO27" s="676"/>
      <c r="AP27" s="62" t="s">
        <v>13</v>
      </c>
      <c r="AQ27" s="321"/>
      <c r="AR27" s="141"/>
      <c r="AS27" s="661">
        <v>20.7</v>
      </c>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50.9</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95.2</v>
      </c>
      <c r="E29" s="729"/>
      <c r="F29" s="729"/>
      <c r="G29" s="211" t="s">
        <v>198</v>
      </c>
      <c r="H29" s="707">
        <f>+AL27</f>
        <v>75.8</v>
      </c>
      <c r="I29" s="708"/>
      <c r="J29" s="211" t="s">
        <v>198</v>
      </c>
      <c r="M29" s="681"/>
      <c r="P29" s="66"/>
      <c r="Q29" s="158"/>
      <c r="R29" s="61" t="s">
        <v>183</v>
      </c>
      <c r="S29" s="683" t="s">
        <v>33</v>
      </c>
      <c r="T29" s="697"/>
      <c r="U29" s="697"/>
      <c r="V29" s="698"/>
      <c r="W29" s="58"/>
      <c r="X29" s="76"/>
      <c r="Y29" s="713" t="s">
        <v>258</v>
      </c>
      <c r="Z29" s="714"/>
      <c r="AA29" s="669">
        <v>24.9</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95.1</v>
      </c>
      <c r="E30" s="729"/>
      <c r="F30" s="729"/>
      <c r="G30" s="211" t="s">
        <v>198</v>
      </c>
      <c r="H30" s="707">
        <f>+AL30</f>
        <v>75.8</v>
      </c>
      <c r="I30" s="708"/>
      <c r="J30" s="211" t="s">
        <v>198</v>
      </c>
      <c r="M30" s="681"/>
      <c r="P30" s="66"/>
      <c r="R30" s="711">
        <f>+ROUND(AA28,1)+ROUND(AA29,1)+ROUND(AA30,1)</f>
        <v>75.8</v>
      </c>
      <c r="S30" s="712"/>
      <c r="T30" s="712"/>
      <c r="U30" s="712"/>
      <c r="V30" s="54" t="s">
        <v>16</v>
      </c>
      <c r="Y30" s="713" t="s">
        <v>186</v>
      </c>
      <c r="Z30" s="714"/>
      <c r="AA30" s="669"/>
      <c r="AB30" s="670"/>
      <c r="AC30" s="670"/>
      <c r="AD30" s="670"/>
      <c r="AE30" s="670"/>
      <c r="AF30" s="54" t="s">
        <v>13</v>
      </c>
      <c r="AL30" s="661">
        <v>75.8</v>
      </c>
      <c r="AM30" s="662"/>
      <c r="AN30" s="662"/>
      <c r="AO30" s="662"/>
      <c r="AP30" s="62" t="s">
        <v>13</v>
      </c>
      <c r="AS30" s="706"/>
      <c r="AT30" s="703"/>
      <c r="AU30" s="703"/>
      <c r="AV30" s="704"/>
      <c r="AW30" s="498"/>
    </row>
    <row r="31" spans="2:51" ht="27" customHeight="1" thickTop="1" thickBot="1">
      <c r="B31" s="740" t="s">
        <v>226</v>
      </c>
      <c r="C31" s="741"/>
      <c r="D31" s="729">
        <v>11.8</v>
      </c>
      <c r="E31" s="729"/>
      <c r="F31" s="729"/>
      <c r="G31" s="211" t="s">
        <v>198</v>
      </c>
      <c r="H31" s="707">
        <f>+AS24</f>
        <v>50.9</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4.2</v>
      </c>
      <c r="AT31" s="700"/>
      <c r="AU31" s="700"/>
      <c r="AV31" s="178" t="s">
        <v>13</v>
      </c>
      <c r="AW31" s="498"/>
    </row>
    <row r="32" spans="2:51" ht="27" customHeight="1" thickTop="1" thickBot="1">
      <c r="B32" s="740" t="s">
        <v>428</v>
      </c>
      <c r="C32" s="741"/>
      <c r="D32" s="729">
        <v>11.8</v>
      </c>
      <c r="E32" s="729"/>
      <c r="F32" s="729"/>
      <c r="G32" s="211" t="s">
        <v>198</v>
      </c>
      <c r="H32" s="707">
        <f>+AS27</f>
        <v>20.7</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10</v>
      </c>
      <c r="E33" s="696"/>
      <c r="F33" s="696"/>
      <c r="G33" s="212" t="s">
        <v>198</v>
      </c>
      <c r="H33" s="709">
        <f>+AS31</f>
        <v>4.2</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100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32.849604221635879</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oddFooter>&amp;C_x000D_&amp;1#&amp;"Calibri"&amp;10&amp;K000000 Confidential</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21" zoomScaleNormal="100" workbookViewId="0">
      <selection activeCell="S40" sqref="S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4.5</v>
      </c>
      <c r="E24" s="729"/>
      <c r="F24" s="729"/>
      <c r="G24" s="211" t="s">
        <v>198</v>
      </c>
      <c r="H24" s="707">
        <f>+F12</f>
        <v>3.2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3.2</v>
      </c>
      <c r="Q27" s="712"/>
      <c r="R27" s="712"/>
      <c r="S27" s="712"/>
      <c r="T27" s="54" t="s">
        <v>38</v>
      </c>
      <c r="U27" s="74"/>
      <c r="V27" s="74"/>
      <c r="Y27" s="72" t="s">
        <v>39</v>
      </c>
      <c r="Z27" s="75"/>
      <c r="AH27" s="63"/>
      <c r="AI27" s="63"/>
      <c r="AJ27" s="63"/>
      <c r="AK27" s="63"/>
      <c r="AL27" s="675">
        <f>+AH18+P27</f>
        <v>3.2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4.5</v>
      </c>
      <c r="E29" s="729"/>
      <c r="F29" s="729"/>
      <c r="G29" s="211" t="s">
        <v>198</v>
      </c>
      <c r="H29" s="707">
        <f>+AL27</f>
        <v>3.2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4.4000000000000004</v>
      </c>
      <c r="E30" s="729"/>
      <c r="F30" s="729"/>
      <c r="G30" s="211" t="s">
        <v>198</v>
      </c>
      <c r="H30" s="707">
        <f>+AL30</f>
        <v>3.2</v>
      </c>
      <c r="I30" s="708"/>
      <c r="J30" s="211" t="s">
        <v>198</v>
      </c>
      <c r="M30" s="681"/>
      <c r="P30" s="66"/>
      <c r="R30" s="711">
        <f>+ROUND(AA28,1)+ROUND(AA29,1)+ROUND(AA30,1)</f>
        <v>3.2</v>
      </c>
      <c r="S30" s="712"/>
      <c r="T30" s="712"/>
      <c r="U30" s="712"/>
      <c r="V30" s="54" t="s">
        <v>16</v>
      </c>
      <c r="Y30" s="713" t="s">
        <v>186</v>
      </c>
      <c r="Z30" s="714"/>
      <c r="AA30" s="669"/>
      <c r="AB30" s="670"/>
      <c r="AC30" s="670"/>
      <c r="AD30" s="670"/>
      <c r="AE30" s="670"/>
      <c r="AF30" s="54" t="s">
        <v>13</v>
      </c>
      <c r="AL30" s="661">
        <v>3.2</v>
      </c>
      <c r="AM30" s="662"/>
      <c r="AN30" s="662"/>
      <c r="AO30" s="662"/>
      <c r="AP30" s="62" t="s">
        <v>13</v>
      </c>
      <c r="AS30" s="706"/>
      <c r="AT30" s="703"/>
      <c r="AU30" s="703"/>
      <c r="AV30" s="704"/>
      <c r="AW30" s="498"/>
    </row>
    <row r="31" spans="2:49" ht="27" customHeight="1" thickTop="1" thickBot="1">
      <c r="B31" s="740" t="s">
        <v>226</v>
      </c>
      <c r="C31" s="741"/>
      <c r="D31" s="729">
        <v>4</v>
      </c>
      <c r="E31" s="729"/>
      <c r="F31" s="729"/>
      <c r="G31" s="211" t="s">
        <v>198</v>
      </c>
      <c r="H31" s="707">
        <f>+AS24</f>
        <v>3.2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0.5</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9" zoomScaleNormal="100" workbookViewId="0">
      <selection activeCell="T37" sqref="T37"/>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川崎支店　</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193.4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298.10000000000002</v>
      </c>
      <c r="E24" s="729"/>
      <c r="F24" s="729"/>
      <c r="G24" s="211" t="s">
        <v>198</v>
      </c>
      <c r="H24" s="707">
        <f>+F12</f>
        <v>193.4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189.3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193.4</v>
      </c>
      <c r="Q27" s="712"/>
      <c r="R27" s="712"/>
      <c r="S27" s="712"/>
      <c r="T27" s="54" t="s">
        <v>38</v>
      </c>
      <c r="U27" s="74"/>
      <c r="V27" s="74"/>
      <c r="Y27" s="72" t="s">
        <v>39</v>
      </c>
      <c r="Z27" s="75"/>
      <c r="AH27" s="63"/>
      <c r="AI27" s="63"/>
      <c r="AJ27" s="63"/>
      <c r="AK27" s="63"/>
      <c r="AL27" s="675">
        <f>+AH18+P27</f>
        <v>193.4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189.3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298.10000000000002</v>
      </c>
      <c r="E29" s="729"/>
      <c r="F29" s="729"/>
      <c r="G29" s="211" t="s">
        <v>198</v>
      </c>
      <c r="H29" s="707">
        <f>+AL27</f>
        <v>193.4</v>
      </c>
      <c r="I29" s="708"/>
      <c r="J29" s="211" t="s">
        <v>198</v>
      </c>
      <c r="M29" s="681"/>
      <c r="P29" s="66"/>
      <c r="Q29" s="158"/>
      <c r="R29" s="61" t="s">
        <v>183</v>
      </c>
      <c r="S29" s="683" t="s">
        <v>33</v>
      </c>
      <c r="T29" s="697"/>
      <c r="U29" s="697"/>
      <c r="V29" s="698"/>
      <c r="W29" s="58"/>
      <c r="X29" s="76"/>
      <c r="Y29" s="713" t="s">
        <v>258</v>
      </c>
      <c r="Z29" s="714"/>
      <c r="AA29" s="669">
        <v>4.0999999999999996</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288.2</v>
      </c>
      <c r="E30" s="729"/>
      <c r="F30" s="729"/>
      <c r="G30" s="211" t="s">
        <v>198</v>
      </c>
      <c r="H30" s="707">
        <f>+AL30</f>
        <v>193.4</v>
      </c>
      <c r="I30" s="708"/>
      <c r="J30" s="211" t="s">
        <v>198</v>
      </c>
      <c r="M30" s="681"/>
      <c r="P30" s="66"/>
      <c r="R30" s="711">
        <f>+ROUND(AA28,1)+ROUND(AA29,1)+ROUND(AA30,1)</f>
        <v>193.4</v>
      </c>
      <c r="S30" s="712"/>
      <c r="T30" s="712"/>
      <c r="U30" s="712"/>
      <c r="V30" s="54" t="s">
        <v>16</v>
      </c>
      <c r="Y30" s="713" t="s">
        <v>186</v>
      </c>
      <c r="Z30" s="714"/>
      <c r="AA30" s="669"/>
      <c r="AB30" s="670"/>
      <c r="AC30" s="670"/>
      <c r="AD30" s="670"/>
      <c r="AE30" s="670"/>
      <c r="AF30" s="54" t="s">
        <v>13</v>
      </c>
      <c r="AL30" s="661">
        <v>193.4</v>
      </c>
      <c r="AM30" s="662"/>
      <c r="AN30" s="662"/>
      <c r="AO30" s="662"/>
      <c r="AP30" s="62" t="s">
        <v>13</v>
      </c>
      <c r="AS30" s="706"/>
      <c r="AT30" s="703"/>
      <c r="AU30" s="703"/>
      <c r="AV30" s="704"/>
      <c r="AW30" s="498"/>
    </row>
    <row r="31" spans="2:49" ht="27" customHeight="1" thickTop="1" thickBot="1">
      <c r="B31" s="740" t="s">
        <v>226</v>
      </c>
      <c r="C31" s="741"/>
      <c r="D31" s="729">
        <v>290.60000000000002</v>
      </c>
      <c r="E31" s="729"/>
      <c r="F31" s="729"/>
      <c r="G31" s="211" t="s">
        <v>198</v>
      </c>
      <c r="H31" s="707">
        <f>+AS24</f>
        <v>189.3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4.0999999999999996</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7.5</v>
      </c>
      <c r="E33" s="696"/>
      <c r="F33" s="696"/>
      <c r="G33" s="212" t="s">
        <v>198</v>
      </c>
      <c r="H33" s="709">
        <f>+AS31</f>
        <v>4.0999999999999996</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2025-07-11T06:28:32Z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MSIP_Label_340bcb0f-5b51-4b6e-b1dd-058f2ad3bb86_Enabled">
    <vt:lpwstr>true</vt:lpwstr>
  </property>
  <property fmtid="{D5CDD505-2E9C-101B-9397-08002B2CF9AE}" pid="10" name="MSIP_Label_340bcb0f-5b51-4b6e-b1dd-058f2ad3bb86_SetDate">
    <vt:lpwstr>2025-06-25T09:40:54Z</vt:lpwstr>
  </property>
  <property fmtid="{D5CDD505-2E9C-101B-9397-08002B2CF9AE}" pid="11" name="MSIP_Label_340bcb0f-5b51-4b6e-b1dd-058f2ad3bb86_Method">
    <vt:lpwstr>Standard</vt:lpwstr>
  </property>
  <property fmtid="{D5CDD505-2E9C-101B-9397-08002B2CF9AE}" pid="12" name="MSIP_Label_340bcb0f-5b51-4b6e-b1dd-058f2ad3bb86_Name">
    <vt:lpwstr>社内情報利用</vt:lpwstr>
  </property>
  <property fmtid="{D5CDD505-2E9C-101B-9397-08002B2CF9AE}" pid="13" name="MSIP_Label_340bcb0f-5b51-4b6e-b1dd-058f2ad3bb86_SiteId">
    <vt:lpwstr>e7b9c1d5-0d8a-4ce9-84f5-a3b79615e52e</vt:lpwstr>
  </property>
  <property fmtid="{D5CDD505-2E9C-101B-9397-08002B2CF9AE}" pid="14" name="MSIP_Label_340bcb0f-5b51-4b6e-b1dd-058f2ad3bb86_ActionId">
    <vt:lpwstr>9bfc7de6-2c0d-41bc-89e4-898de26dc5c3</vt:lpwstr>
  </property>
  <property fmtid="{D5CDD505-2E9C-101B-9397-08002B2CF9AE}" pid="15" name="MSIP_Label_340bcb0f-5b51-4b6e-b1dd-058f2ad3bb86_ContentBits">
    <vt:lpwstr>2</vt:lpwstr>
  </property>
</Properties>
</file>