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9C1C35BB-F903-4631-93EB-1ABB55C69B01}" xr6:coauthVersionLast="47" xr6:coauthVersionMax="47" xr10:uidLastSave="{00000000-0000-0000-0000-000000000000}"/>
  <bookViews>
    <workbookView xWindow="14610" yWindow="285" windowWidth="13440" windowHeight="15135" tabRatio="808" firstSheet="1"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<sst xmlns="http://schemas.openxmlformats.org/spreadsheetml/2006/main" count="3304" uniqueCount="473">
  <si>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</si>
  <si>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</si>
  <si>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</si>
  <si>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</si>
  <si>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</si>
  <si>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</si>
  <si>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</si>
  <si>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</si>
  <si>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</si>
  <si>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</si>
  <si>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</si>
  <si>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</si>
  <si>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</si>
  <si>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</si>
  <si>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</si>
  <si>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</si>
  <si>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</si>
  <si>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</si>
  <si>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</si>
  <si>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</si>
  <si>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</si>
  <si>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</si>
  <si>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</si>
  <si>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</si>
  <si>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</si>
  <si>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</si>
  <si>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</si>
  <si>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</si>
  <si>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</si>
  <si>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</si>
  <si>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</si>
  <si>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</si>
  <si>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</si>
  <si>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</si>
  <si>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</si>
  <si>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</si>
  <si>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</si>
  <si>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</si>
  <si>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</si>
  <si>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</si>
  <si>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</si>
  <si>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</si>
  <si>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</si>
  <si>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</si>
  <si>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</si>
  <si>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</si>
  <si>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</si>
  <si>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</si>
  <si>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</si>
  <si>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</si>
  <si>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</si>
  <si>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</si>
  <si>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</si>
  <si>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</si>
  <si>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</si>
  <si>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</si>
  <si>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</si>
  <si>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</si>
  <si>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</si>
  <si>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</si>
  <si>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</si>
  <si>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</si>
  <si>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</si>
  <si>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</si>
  <si>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</si>
  <si>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</si>
  <si>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</si>
  <si>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</si>
  <si>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</si>
  <si>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</si>
  <si>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</si>
  <si>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</si>
  <si>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</si>
  <si>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</si>
  <si>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</si>
  <si>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</si>
  <si>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</si>
  <si>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</si>
  <si>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</si>
  <si>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</si>
  <si>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</si>
  <si>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</si>
  <si>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</si>
  <si>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</si>
  <si>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</si>
  <si>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</si>
  <si>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</si>
  <si>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</si>
  <si>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</si>
  <si>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</si>
  <si>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</si>
  <si>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</si>
  <si>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</si>
  <si>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</si>
  <si>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</si>
  <si>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</si>
  <si>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</si>
  <si>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</si>
  <si>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</si>
  <si>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</si>
  <si>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</si>
  <si>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</si>
  <si>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</si>
  <si>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</si>
  <si>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</si>
  <si>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</si>
  <si>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</si>
  <si>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</si>
  <si>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</si>
  <si>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</si>
  <si>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</si>
  <si>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</si>
  <si>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</si>
  <si>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</si>
  <si>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</si>
  <si>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</si>
  <si>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</si>
  <si>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</si>
  <si>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</si>
  <si>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</si>
  <si>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</si>
  <si>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</si>
  <si>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</si>
  <si>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</si>
  <si>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</si>
  <si>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</si>
  <si>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</si>
  <si>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</si>
  <si>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</si>
  <si>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</si>
  <si>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</si>
  <si>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</si>
  <si>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</si>
  <si>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</si>
  <si>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</si>
  <si>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</si>
  <si>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</si>
  <si>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</si>
  <si>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</si>
  <si>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</si>
  <si>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</si>
  <si>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</si>
  <si>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</si>
  <si>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</si>
  <si>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</si>
  <si>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</si>
  <si>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</si>
  <si>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</si>
  <si>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</si>
  <si>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</si>
  <si>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</si>
  <si>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</si>
  <si>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</si>
  <si>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</si>
  <si>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</si>
  <si>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</si>
  <si>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</si>
  <si>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</si>
  <si>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</si>
  <si>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</si>
  <si>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</si>
  <si>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</si>
  <si>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</si>
  <si>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</si>
  <si>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</si>
  <si>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</si>
  <si>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</si>
  <si>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</si>
  <si>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</si>
  <si>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</si>
  <si>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</si>
  <si>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</si>
  <si>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</si>
  <si>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</si>
  <si>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</si>
  <si>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</si>
  <si>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</si>
  <si>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</si>
  <si>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</si>
  <si>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</si>
  <si>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</si>
  <si>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</si>
  <si>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</si>
  <si>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</si>
  <si>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</si>
  <si>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</si>
  <si>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</si>
  <si>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</si>
  <si>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</si>
  <si>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</si>
  <si>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</si>
  <si>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</si>
  <si>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</si>
  <si>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</si>
  <si>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</si>
  <si>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</si>
  <si>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</si>
  <si>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</si>
  <si>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</si>
  <si>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</si>
  <si>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</si>
  <si>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</si>
  <si>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</si>
  <si>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</si>
  <si>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</si>
  <si>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</si>
  <si>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</si>
  <si>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</si>
  <si>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</si>
  <si>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</si>
  <si>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</si>
  <si>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</si>
  <si>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</si>
  <si>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</si>
  <si>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</si>
  <si>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</si>
  <si>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</si>
  <si>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</si>
  <si>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</si>
  <si>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</si>
  <si>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</si>
  <si>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</si>
  <si>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</si>
  <si>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</si>
  <si>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</si>
  <si>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</si>
  <si>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</si>
  <si>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</si>
  <si>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</si>
  <si>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</si>
  <si>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</si>
  <si>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</si>
  <si>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</si>
  <si>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</si>
  <si>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</si>
  <si>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</si>
  <si>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</si>
  <si>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</si>
  <si>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</si>
  <si>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</si>
  <si>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</si>
  <si>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</si>
  <si>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</si>
  <si>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</si>
  <si>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</si>
  <si>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</si>
  <si>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</si>
  <si>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</si>
  <si>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</si>
  <si>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</si>
  <si>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</si>
  <si>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</si>
  <si>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</si>
  <si>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</si>
  <si>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</si>
  <si>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</si>
  <si>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</si>
  <si>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</si>
  <si>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</si>
  <si>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</si>
  <si>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</si>
  <si>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</si>
  <si>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</si>
  <si>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</si>
  <si>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</si>
  <si>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</si>
  <si>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</si>
  <si>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</si>
  <si>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</si>
  <si>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</si>
  <si>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</si>
  <si>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</si>
  <si>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</si>
  <si>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</si>
  <si>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</si>
  <si>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</si>
  <si>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</si>
  <si>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</si>
  <si>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</si>
  <si>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</si>
  <si>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</si>
  <si>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</si>
  <si>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</si>
  <si>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</si>
  <si>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</si>
  <si>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</si>
  <si>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</si>
  <si>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</si>
  <si>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</si>
  <si>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</si>
  <si>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</si>
  <si>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</si>
  <si>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</si>
  <si>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</si>
  <si>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</si>
  <si>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</si>
  <si>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</si>
  <si>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</si>
  <si>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</si>
  <si>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</si>
  <si>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</si>
  <si>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</si>
  <si>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</si>
  <si>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</si>
  <si>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</si>
  <si>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</si>
  <si>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</si>
  <si>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</si>
  <si>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</si>
  <si>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</si>
  <si>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</si>
  <si>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</si>
  <si>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</si>
  <si>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</si>
  <si>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</si>
  <si>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</si>
  <si>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</si>
  <si>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</si>
  <si>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</si>
  <si>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</si>
  <si>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</si>
  <si>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</si>
  <si>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</si>
  <si>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</si>
  <si>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</si>
  <si>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</si>
  <si>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</si>
  <si>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</si>
  <si>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</si>
  <si>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</si>
  <si>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</si>
  <si>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</si>
  <si>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</si>
  <si>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</si>
  <si>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</si>
  <si>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</si>
  <si>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</si>
  <si>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</si>
  <si>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</si>
  <si>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</si>
  <si>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</si>
  <si>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</si>
  <si>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</si>
  <si>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</si>
  <si>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</si>
  <si>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</si>
  <si>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</si>
  <si>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</si>
  <si>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</si>
  <si>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</si>
  <si>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</si>
  <si>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</si>
  <si>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</si>
  <si>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</si>
  <si>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</si>
  <si>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</si>
  <si>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</si>
  <si>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</si>
  <si>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</si>
  <si>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</si>
  <si>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</si>
  <si>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</si>
  <si>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</si>
  <si>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</si>
  <si>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</si>
  <si>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</si>
  <si>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</si>
  <si>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</si>
  <si>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</si>
  <si>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</si>
  <si>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</si>
  <si>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</si>
  <si>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</si>
  <si>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</si>
  <si>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</si>
  <si>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</si>
  <si>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</si>
  <si>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</si>
  <si>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</si>
  <si>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</si>
  <si>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</si>
  <si>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</si>
  <si>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</si>
  <si>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</si>
  <si>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</si>
  <si>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</si>
  <si>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</si>
  <si>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</si>
  <si>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</si>
  <si>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</si>
  <si>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</si>
  <si>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</si>
  <si>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</si>
  <si>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</si>
  <si>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</si>
  <si>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</si>
  <si>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</si>
  <si>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</si>
  <si>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</si>
  <si>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</si>
  <si>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</si>
  <si>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</si>
  <si>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</si>
  <si>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</si>
  <si>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</si>
  <si>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</si>
  <si>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</si>
  <si>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</si>
  <si>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</si>
  <si>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</si>
  <si>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</si>
  <si>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</si>
  <si>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</si>
  <si>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</si>
  <si>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</si>
  <si>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</si>
  <si>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</si>
  <si>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</si>
  <si>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</si>
  <si>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</si>
  <si>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</si>
  <si>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</si>
  <si>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</si>
  <si>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</si>
  <si>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</si>
  <si>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</si>
  <si>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</si>
  <si>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</si>
  <si>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</si>
  <si>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</si>
  <si>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</si>
  <si>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</si>
  <si>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</si>
  <si>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</si>
  <si>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</si>
  <si>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</si>
  <si>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</si>
  <si>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</si>
  <si>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</si>
  <si>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</si>
  <si>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</si>
  <si>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</si>
  <si>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</si>
  <si>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</si>
  <si>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</si>
  <si>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</si>
  <si>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</si>
  <si>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</si>
  <si>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</si>
  <si>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</si>
  <si>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</si>
  <si>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</si>
  <si>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</si>
  <si>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</si>
  <si>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</si>
  <si>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</si>
  <si>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</si>
  <si>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</si>
  <si>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</si>
  <si>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</si>
  <si>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</si>
  <si>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</si>
  <si>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</si>
  <si>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  月  30  日</t>
    <phoneticPr fontId="3"/>
  </si>
  <si>
    <t>045-395-0153</t>
    <phoneticPr fontId="3"/>
  </si>
  <si>
    <t>○</t>
  </si>
  <si>
    <t>横浜市泉区和泉町7858番地</t>
    <phoneticPr fontId="3"/>
  </si>
  <si>
    <t>神奈川美研工業株式会社
代表取締役　石川ゆう</t>
    <phoneticPr fontId="3"/>
  </si>
  <si>
    <t>神奈川美研工業株式会社</t>
    <phoneticPr fontId="3"/>
  </si>
  <si>
    <t>045-395-0153</t>
    <phoneticPr fontId="3"/>
  </si>
  <si>
    <t>横浜市長</t>
    <phoneticPr fontId="3"/>
  </si>
  <si>
    <t>Ｄ－建設業</t>
    <phoneticPr fontId="3"/>
  </si>
  <si>
    <t>建築物の解体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</si>
</sst>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zoomScaleNormal="100" zoomScaleSheetLayoutView="100" workbookViewId="0">
      <selection activeCell="O24" sqref="O2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465</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470</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466</v>
      </c>
      <c r="K39" s="499"/>
      <c r="L39" s="500"/>
      <c r="M39" s="500"/>
      <c r="N39" s="500"/>
      <c r="O39" s="501"/>
      <c r="Q39" s="20"/>
      <c r="R39" s="20"/>
    </row>
    <row r="40" spans="1:19" ht="26.25" customHeight="1">
      <c r="C40" s="78"/>
      <c r="H40" s="23" t="s">
        <v>7</v>
      </c>
      <c r="I40" s="23"/>
      <c r="J40" s="499" t="s">
        <v>467</v>
      </c>
      <c r="K40" s="499"/>
      <c r="L40" s="500"/>
      <c r="M40" s="500"/>
      <c r="N40" s="500"/>
      <c r="O40" s="501"/>
    </row>
    <row r="41" spans="1:19">
      <c r="C41" s="78"/>
      <c r="J41" s="21" t="s">
        <v>8</v>
      </c>
      <c r="O41" s="79"/>
    </row>
    <row r="42" spans="1:19">
      <c r="C42" s="78"/>
      <c r="J42" s="24" t="s">
        <v>9</v>
      </c>
      <c r="K42" s="24"/>
      <c r="L42" s="552" t="s">
        <v>469</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468</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2642</v>
      </c>
      <c r="N48" s="515"/>
      <c r="O48" s="516"/>
    </row>
    <row r="49" spans="3:21" ht="18" customHeight="1">
      <c r="C49" s="493" t="s">
        <v>11</v>
      </c>
      <c r="D49" s="494"/>
      <c r="E49" s="495"/>
      <c r="F49" s="548" t="s">
        <v>466</v>
      </c>
      <c r="G49" s="549"/>
      <c r="H49" s="549"/>
      <c r="I49" s="549"/>
      <c r="J49" s="549"/>
      <c r="K49" s="549"/>
      <c r="L49" s="126" t="s">
        <v>172</v>
      </c>
      <c r="M49" s="386"/>
      <c r="N49" s="517" t="s">
        <v>464</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471</v>
      </c>
      <c r="G52" s="453"/>
      <c r="H52" s="453"/>
      <c r="I52" s="453"/>
      <c r="J52" s="30" t="s">
        <v>47</v>
      </c>
      <c r="K52" s="30"/>
      <c r="L52" s="454" t="s">
        <v>472</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1108</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8468</v>
      </c>
      <c r="I63" s="240" t="s">
        <v>4</v>
      </c>
      <c r="J63" s="473" t="s">
        <v>324</v>
      </c>
      <c r="K63" s="474"/>
      <c r="L63" s="475"/>
      <c r="M63" s="468">
        <f>+別紙!AA14</f>
        <v>5121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5121</v>
      </c>
      <c r="N65" s="469"/>
      <c r="O65" s="378" t="s">
        <v>4</v>
      </c>
      <c r="P65" s="160"/>
      <c r="Q65" s="161"/>
      <c r="R65" s="161"/>
      <c r="S65" s="161"/>
    </row>
    <row r="66" spans="1:22" ht="24.75" customHeight="1">
      <c r="C66" s="392"/>
      <c r="D66" s="470" t="s">
        <v>303</v>
      </c>
      <c r="E66" s="471"/>
      <c r="F66" s="471"/>
      <c r="G66" s="472"/>
      <c r="H66" s="379">
        <f>+別紙!AA12</f>
        <v>3347</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D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6.9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2</v>
      </c>
      <c r="E27" s="629"/>
      <c r="F27" s="629"/>
      <c r="G27" s="194" t="s">
        <v>198</v>
      </c>
      <c r="H27" s="607">
        <f>+Y21</f>
        <v>0</v>
      </c>
      <c r="I27" s="608"/>
      <c r="J27" s="194" t="s">
        <v>198</v>
      </c>
      <c r="M27" s="581"/>
      <c r="P27" s="611">
        <f>+R30+ROUND(R33,1)</f>
        <v>6.9</v>
      </c>
      <c r="Q27" s="612"/>
      <c r="R27" s="612"/>
      <c r="S27" s="612"/>
      <c r="T27" s="44" t="s">
        <v>38</v>
      </c>
      <c r="U27" s="64"/>
      <c r="V27" s="64"/>
      <c r="Y27" s="62" t="s">
        <v>39</v>
      </c>
      <c r="Z27" s="65"/>
      <c r="AH27" s="53"/>
      <c r="AI27" s="53"/>
      <c r="AJ27" s="53"/>
      <c r="AK27" s="53"/>
      <c r="AL27" s="575">
        <f>+AH18+P27</f>
        <v>6.9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v>
      </c>
      <c r="E29" s="629"/>
      <c r="F29" s="629"/>
      <c r="G29" s="194" t="s">
        <v>198</v>
      </c>
      <c r="H29" s="607">
        <f>+AL27</f>
        <v>6.9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6.9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v>
      </c>
      <c r="E31" s="629"/>
      <c r="F31" s="629"/>
      <c r="G31" s="194" t="s">
        <v>198</v>
      </c>
      <c r="H31" s="607">
        <f>+AS24</f>
        <v>6.9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P19" sqref="P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1.7</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1.7</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1.7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1.7</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1162.9000000000001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53.5</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53.5</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1100</v>
      </c>
      <c r="E24" s="629"/>
      <c r="F24" s="629"/>
      <c r="G24" s="194" t="s">
        <v>198</v>
      </c>
      <c r="H24" s="607">
        <f>+F12</f>
        <v>1162.9000000000001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1109.4000000000001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200</v>
      </c>
      <c r="E27" s="629"/>
      <c r="F27" s="629"/>
      <c r="G27" s="194" t="s">
        <v>198</v>
      </c>
      <c r="H27" s="607">
        <f>+Y21</f>
        <v>53.5</v>
      </c>
      <c r="I27" s="608"/>
      <c r="J27" s="194" t="s">
        <v>198</v>
      </c>
      <c r="M27" s="581"/>
      <c r="P27" s="611">
        <f>+R30+ROUND(R33,1)</f>
        <v>1109.4000000000001</v>
      </c>
      <c r="Q27" s="612"/>
      <c r="R27" s="612"/>
      <c r="S27" s="612"/>
      <c r="T27" s="44" t="s">
        <v>38</v>
      </c>
      <c r="U27" s="64"/>
      <c r="V27" s="64"/>
      <c r="Y27" s="62" t="s">
        <v>39</v>
      </c>
      <c r="Z27" s="65"/>
      <c r="AH27" s="53"/>
      <c r="AI27" s="53"/>
      <c r="AJ27" s="53"/>
      <c r="AK27" s="53"/>
      <c r="AL27" s="575">
        <f>+AH18+P27</f>
        <v>1109.4000000000001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1109.4000000000001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900</v>
      </c>
      <c r="E29" s="629"/>
      <c r="F29" s="629"/>
      <c r="G29" s="194" t="s">
        <v>198</v>
      </c>
      <c r="H29" s="607">
        <f>+AL27</f>
        <v>1109.4000000000001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1109.4000000000001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900</v>
      </c>
      <c r="E31" s="629"/>
      <c r="F31" s="629"/>
      <c r="G31" s="194" t="s">
        <v>198</v>
      </c>
      <c r="H31" s="607">
        <f>+AS24</f>
        <v>1109.4000000000001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N35" sqref="N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5891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2373</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2373</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4100</v>
      </c>
      <c r="E24" s="629"/>
      <c r="F24" s="629"/>
      <c r="G24" s="194" t="s">
        <v>198</v>
      </c>
      <c r="H24" s="607">
        <f>+F12</f>
        <v>5891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3518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3000</v>
      </c>
      <c r="E27" s="629"/>
      <c r="F27" s="629"/>
      <c r="G27" s="194" t="s">
        <v>198</v>
      </c>
      <c r="H27" s="607">
        <f>+Y21</f>
        <v>2373</v>
      </c>
      <c r="I27" s="608"/>
      <c r="J27" s="194" t="s">
        <v>198</v>
      </c>
      <c r="M27" s="581"/>
      <c r="P27" s="611">
        <f>+R30+ROUND(R33,1)</f>
        <v>3518</v>
      </c>
      <c r="Q27" s="612"/>
      <c r="R27" s="612"/>
      <c r="S27" s="612"/>
      <c r="T27" s="44" t="s">
        <v>38</v>
      </c>
      <c r="U27" s="64"/>
      <c r="V27" s="64"/>
      <c r="Y27" s="62" t="s">
        <v>39</v>
      </c>
      <c r="Z27" s="65"/>
      <c r="AH27" s="53"/>
      <c r="AI27" s="53"/>
      <c r="AJ27" s="53"/>
      <c r="AK27" s="53"/>
      <c r="AL27" s="575">
        <f>+AH18+P27</f>
        <v>3518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3518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1100</v>
      </c>
      <c r="E29" s="629"/>
      <c r="F29" s="629"/>
      <c r="G29" s="194" t="s">
        <v>198</v>
      </c>
      <c r="H29" s="607">
        <f>+AL27</f>
        <v>3518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3518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1100</v>
      </c>
      <c r="E31" s="629"/>
      <c r="F31" s="629"/>
      <c r="G31" s="194" t="s">
        <v>198</v>
      </c>
      <c r="H31" s="607">
        <f>+AS24</f>
        <v>3518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神奈川美研工業株式会社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E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646.70000000000005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158.4</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158.4</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600</v>
      </c>
      <c r="E24" s="629"/>
      <c r="F24" s="629"/>
      <c r="G24" s="194" t="s">
        <v>198</v>
      </c>
      <c r="H24" s="607">
        <f>+F12</f>
        <v>646.70000000000005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488.3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100</v>
      </c>
      <c r="E27" s="629"/>
      <c r="F27" s="629"/>
      <c r="G27" s="194" t="s">
        <v>198</v>
      </c>
      <c r="H27" s="607">
        <f>+Y21</f>
        <v>158.4</v>
      </c>
      <c r="I27" s="608"/>
      <c r="J27" s="194" t="s">
        <v>198</v>
      </c>
      <c r="M27" s="581"/>
      <c r="P27" s="611">
        <f>+R30+ROUND(R33,1)</f>
        <v>488.3</v>
      </c>
      <c r="Q27" s="612"/>
      <c r="R27" s="612"/>
      <c r="S27" s="612"/>
      <c r="T27" s="44" t="s">
        <v>38</v>
      </c>
      <c r="U27" s="64"/>
      <c r="V27" s="64"/>
      <c r="Y27" s="62" t="s">
        <v>39</v>
      </c>
      <c r="Z27" s="65"/>
      <c r="AH27" s="53"/>
      <c r="AI27" s="53"/>
      <c r="AJ27" s="53"/>
      <c r="AK27" s="53"/>
      <c r="AL27" s="575">
        <f>+AH18+P27</f>
        <v>488.3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488.3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500</v>
      </c>
      <c r="E29" s="629"/>
      <c r="F29" s="629"/>
      <c r="G29" s="194" t="s">
        <v>198</v>
      </c>
      <c r="H29" s="607">
        <f>+AL27</f>
        <v>488.3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488.3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500</v>
      </c>
      <c r="E31" s="629"/>
      <c r="F31" s="629"/>
      <c r="G31" s="194" t="s">
        <v>198</v>
      </c>
      <c r="H31" s="607">
        <f>+AS24</f>
        <v>488.3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神奈川美研工業株式会社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60</v>
      </c>
      <c r="M9" s="319">
        <f>IF(OR(ｷ.紙くず!D24&gt;0,ｷ.紙くず!D24&lt;0),ｷ.紙くず!D24,IF(M$19&gt;0,"0",0))</f>
        <v>3</v>
      </c>
      <c r="N9" s="319">
        <f>IF(OR(ｸ.木くず!D24&gt;0,ｸ.木くず!D24&lt;0),ｸ.木くず!D24,IF(N$19&gt;0,"0",0))</f>
        <v>2600</v>
      </c>
      <c r="O9" s="319">
        <f>IF(OR(ｹ.繊維くず!D24&gt;0,ｹ.繊維くず!D24&lt;0),ｹ.繊維くず!D24,IF(O$19&gt;0,"0",0))</f>
        <v>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1100</v>
      </c>
      <c r="U9" s="319">
        <f>IF(OR(ｿ.鉱さい!D24&gt;0,ｿ.鉱さい!D24&lt;0),ｿ.鉱さい!D24,IF(U$19&gt;0,"0",0))</f>
        <v>0</v>
      </c>
      <c r="V9" s="319">
        <f>IF(OR(ﾀ.がれき類!D24&gt;0,ﾀ.がれき類!D24&lt;0),ﾀ.がれき類!D24,IF(V$19&gt;0,"0",0))</f>
        <v>4100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600</v>
      </c>
      <c r="AA9" s="321">
        <f>IF(SUM(G9:Z9)&gt;0,SUM(G9:Z9),IF(AA$19&gt;0,"0",0))</f>
        <v>8468</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15</v>
      </c>
      <c r="M12" s="325" t="str">
        <f>IF(OR(ｷ.紙くず!D27&gt;0,ｷ.紙くず!D27&lt;0),ｷ.紙くず!D27,IF(M$19&gt;0,"0",0))</f>
        <v>0</v>
      </c>
      <c r="N12" s="325">
        <f>IF(OR(ｸ.木くず!D27&gt;0,ｸ.木くず!D27&lt;0),ｸ.木くず!D27,IF(N$19&gt;0,"0",0))</f>
        <v>30</v>
      </c>
      <c r="O12" s="325">
        <f>IF(OR(ｹ.繊維くず!D27&gt;0,ｹ.繊維くず!D27&lt;0),ｹ.繊維くず!D27,IF(O$19&gt;0,"0",0))</f>
        <v>2</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200</v>
      </c>
      <c r="U12" s="325">
        <f>IF(OR(ｿ.鉱さい!D27&gt;0,ｿ.鉱さい!D27&lt;0),ｿ.鉱さい!D27,IF(U$19&gt;0,"0",0))</f>
        <v>0</v>
      </c>
      <c r="V12" s="325">
        <f>IF(OR(ﾀ.がれき類!D27&gt;0,ﾀ.がれき類!D27&lt;0),ﾀ.がれき類!D27,IF(V$19&gt;0,"0",0))</f>
        <v>3000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100</v>
      </c>
      <c r="AA12" s="327">
        <f t="shared" si="0"/>
        <v>3347</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45</v>
      </c>
      <c r="M14" s="325">
        <f>IF(OR(ｷ.紙くず!D29&gt;0,ｷ.紙くず!D29&lt;0),ｷ.紙くず!D29,IF(M$19&gt;0,"0",0))</f>
        <v>3</v>
      </c>
      <c r="N14" s="325">
        <f>IF(OR(ｸ.木くず!D29&gt;0,ｸ.木くず!D29&lt;0),ｸ.木くず!D29,IF(N$19&gt;0,"0",0))</f>
        <v>2570</v>
      </c>
      <c r="O14" s="325">
        <f>IF(OR(ｹ.繊維くず!D29&gt;0,ｹ.繊維くず!D29&lt;0),ｹ.繊維くず!D29,IF(O$19&gt;0,"0",0))</f>
        <v>3</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900</v>
      </c>
      <c r="U14" s="325">
        <f>IF(OR(ｿ.鉱さい!D29&gt;0,ｿ.鉱さい!D29&lt;0),ｿ.鉱さい!D29,IF(U$19&gt;0,"0",0))</f>
        <v>0</v>
      </c>
      <c r="V14" s="325">
        <f>IF(OR(ﾀ.がれき類!D29&gt;0,ﾀ.がれき類!D29&lt;0),ﾀ.がれき類!D29,IF(V$19&gt;0,"0",0))</f>
        <v>1100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500</v>
      </c>
      <c r="AA14" s="327">
        <f t="shared" si="0"/>
        <v>5121</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45</v>
      </c>
      <c r="M16" s="325">
        <f>IF(OR(ｷ.紙くず!D31&gt;0,ｷ.紙くず!D31&lt;0),ｷ.紙くず!D31,IF(M$19&gt;0,"0",0))</f>
        <v>3</v>
      </c>
      <c r="N16" s="325">
        <f>IF(OR(ｸ.木くず!D31&gt;0,ｸ.木くず!D31&lt;0),ｸ.木くず!D31,IF(N$19&gt;0,"0",0))</f>
        <v>2570</v>
      </c>
      <c r="O16" s="325">
        <f>IF(OR(ｹ.繊維くず!D31&gt;0,ｹ.繊維くず!D31&lt;0),ｹ.繊維くず!D31,IF(O$19&gt;0,"0",0))</f>
        <v>3</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900</v>
      </c>
      <c r="U16" s="325">
        <f>IF(OR(ｿ.鉱さい!D31&gt;0,ｿ.鉱さい!D31&lt;0),ｿ.鉱さい!D31,IF(U$19&gt;0,"0",0))</f>
        <v>0</v>
      </c>
      <c r="V16" s="325">
        <f>IF(OR(ﾀ.がれき類!D31&gt;0,ﾀ.がれき類!D31&lt;0),ﾀ.がれき類!D31,IF(V$19&gt;0,"0",0))</f>
        <v>1100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500</v>
      </c>
      <c r="AA16" s="327">
        <f t="shared" si="0"/>
        <v>5121</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114.10000000000001</v>
      </c>
      <c r="M19" s="331">
        <f t="shared" si="1"/>
        <v>1.9</v>
      </c>
      <c r="N19" s="331">
        <f t="shared" si="1"/>
        <v>2660.3999999999996</v>
      </c>
      <c r="O19" s="331">
        <f t="shared" si="1"/>
        <v>6.9</v>
      </c>
      <c r="P19" s="331">
        <f t="shared" si="1"/>
        <v>0</v>
      </c>
      <c r="Q19" s="331">
        <f t="shared" si="1"/>
        <v>0</v>
      </c>
      <c r="R19" s="331">
        <f t="shared" si="1"/>
        <v>0</v>
      </c>
      <c r="S19" s="331">
        <f t="shared" si="1"/>
        <v>1.7</v>
      </c>
      <c r="T19" s="331">
        <f t="shared" si="1"/>
        <v>1162.9000000000001</v>
      </c>
      <c r="U19" s="331">
        <f t="shared" si="1"/>
        <v>0</v>
      </c>
      <c r="V19" s="331">
        <f t="shared" si="1"/>
        <v>5891</v>
      </c>
      <c r="W19" s="331">
        <f t="shared" si="1"/>
        <v>0</v>
      </c>
      <c r="X19" s="331">
        <f t="shared" si="1"/>
        <v>0</v>
      </c>
      <c r="Y19" s="331">
        <f t="shared" si="1"/>
        <v>0</v>
      </c>
      <c r="Z19" s="332">
        <f t="shared" si="1"/>
        <v>646.70000000000005</v>
      </c>
      <c r="AA19" s="333">
        <f t="shared" ref="AA19:AA25" si="2">SUM(G19:Z19)</f>
        <v>10485.6</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5.2</v>
      </c>
      <c r="M23" s="343">
        <f>+ｷ.紙くず!$P$18</f>
        <v>0</v>
      </c>
      <c r="N23" s="343">
        <f>+ｸ.木くず!$P$18</f>
        <v>7.7</v>
      </c>
      <c r="O23" s="343">
        <f>+ｹ.繊維くず!$P$18</f>
        <v>0</v>
      </c>
      <c r="P23" s="343">
        <f>+ｺ.動植物性残さ!$P$18</f>
        <v>0</v>
      </c>
      <c r="Q23" s="343">
        <f>+ｻ.動物系固形不要物!$P$18</f>
        <v>0</v>
      </c>
      <c r="R23" s="343">
        <f>+ｼ.ｺﾞﾑくず!$P$18</f>
        <v>0</v>
      </c>
      <c r="S23" s="343">
        <f>+ｽ.金属くず!$P$18</f>
        <v>1.7</v>
      </c>
      <c r="T23" s="343">
        <f>+ｾ.ｶﾞﾗｽ･ｺﾝｸﾘ･陶磁器くず!$P$18</f>
        <v>53.5</v>
      </c>
      <c r="U23" s="343">
        <f>+ｿ.鉱さい!$P$18</f>
        <v>0</v>
      </c>
      <c r="V23" s="343">
        <f>+ﾀ.がれき類!$P$18</f>
        <v>2373</v>
      </c>
      <c r="W23" s="343">
        <f>+ﾁ.動物のふん尿!$P$18</f>
        <v>0</v>
      </c>
      <c r="X23" s="343">
        <f>+ﾂ.動物の死体!$P$18</f>
        <v>0</v>
      </c>
      <c r="Y23" s="343">
        <f>+ﾃ.ばいじん!$P$18</f>
        <v>0</v>
      </c>
      <c r="Z23" s="344">
        <f>+ﾄ.混合廃棄物その他!$P$18</f>
        <v>158.4</v>
      </c>
      <c r="AA23" s="345">
        <f t="shared" si="2"/>
        <v>2599.5</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5.2</v>
      </c>
      <c r="M27" s="352">
        <f t="shared" si="5"/>
        <v>0</v>
      </c>
      <c r="N27" s="352">
        <f t="shared" si="5"/>
        <v>7.7</v>
      </c>
      <c r="O27" s="352">
        <f t="shared" si="5"/>
        <v>0</v>
      </c>
      <c r="P27" s="352">
        <f t="shared" si="5"/>
        <v>0</v>
      </c>
      <c r="Q27" s="352">
        <f t="shared" si="5"/>
        <v>0</v>
      </c>
      <c r="R27" s="352">
        <f t="shared" si="5"/>
        <v>0</v>
      </c>
      <c r="S27" s="352">
        <f t="shared" si="5"/>
        <v>1.7</v>
      </c>
      <c r="T27" s="352">
        <f t="shared" si="5"/>
        <v>53.5</v>
      </c>
      <c r="U27" s="352">
        <f t="shared" si="5"/>
        <v>0</v>
      </c>
      <c r="V27" s="352">
        <f t="shared" si="5"/>
        <v>2373</v>
      </c>
      <c r="W27" s="352">
        <f t="shared" si="5"/>
        <v>0</v>
      </c>
      <c r="X27" s="352">
        <f t="shared" si="5"/>
        <v>0</v>
      </c>
      <c r="Y27" s="352">
        <f t="shared" si="5"/>
        <v>0</v>
      </c>
      <c r="Z27" s="353">
        <f t="shared" si="5"/>
        <v>158.4</v>
      </c>
      <c r="AA27" s="354">
        <f t="shared" si="4"/>
        <v>2599.5</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108.9</v>
      </c>
      <c r="M41" s="367">
        <f t="shared" si="8"/>
        <v>1.9</v>
      </c>
      <c r="N41" s="367">
        <f t="shared" si="8"/>
        <v>2652.7</v>
      </c>
      <c r="O41" s="367">
        <f t="shared" si="8"/>
        <v>6.9</v>
      </c>
      <c r="P41" s="367">
        <f t="shared" si="8"/>
        <v>0</v>
      </c>
      <c r="Q41" s="367">
        <f t="shared" si="8"/>
        <v>0</v>
      </c>
      <c r="R41" s="367">
        <f t="shared" si="8"/>
        <v>0</v>
      </c>
      <c r="S41" s="367">
        <f t="shared" si="8"/>
        <v>0</v>
      </c>
      <c r="T41" s="367">
        <f t="shared" si="8"/>
        <v>1109.4000000000001</v>
      </c>
      <c r="U41" s="367">
        <f t="shared" si="8"/>
        <v>0</v>
      </c>
      <c r="V41" s="367">
        <f t="shared" si="8"/>
        <v>3518</v>
      </c>
      <c r="W41" s="367">
        <f t="shared" si="8"/>
        <v>0</v>
      </c>
      <c r="X41" s="367">
        <f t="shared" si="8"/>
        <v>0</v>
      </c>
      <c r="Y41" s="367">
        <f t="shared" si="8"/>
        <v>0</v>
      </c>
      <c r="Z41" s="368">
        <f t="shared" si="8"/>
        <v>488.3</v>
      </c>
      <c r="AA41" s="369">
        <f t="shared" si="4"/>
        <v>7886.1</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108.9</v>
      </c>
      <c r="M42" s="358">
        <f t="shared" si="9"/>
        <v>1.9</v>
      </c>
      <c r="N42" s="358">
        <f t="shared" si="9"/>
        <v>2652.7</v>
      </c>
      <c r="O42" s="358">
        <f t="shared" si="9"/>
        <v>6.9</v>
      </c>
      <c r="P42" s="358">
        <f t="shared" si="9"/>
        <v>0</v>
      </c>
      <c r="Q42" s="358">
        <f t="shared" si="9"/>
        <v>0</v>
      </c>
      <c r="R42" s="358">
        <f t="shared" si="9"/>
        <v>0</v>
      </c>
      <c r="S42" s="358">
        <f t="shared" si="9"/>
        <v>0</v>
      </c>
      <c r="T42" s="358">
        <f t="shared" si="9"/>
        <v>1109.4000000000001</v>
      </c>
      <c r="U42" s="358">
        <f t="shared" si="9"/>
        <v>0</v>
      </c>
      <c r="V42" s="358">
        <f t="shared" si="9"/>
        <v>3518</v>
      </c>
      <c r="W42" s="358">
        <f t="shared" si="9"/>
        <v>0</v>
      </c>
      <c r="X42" s="358">
        <f t="shared" si="9"/>
        <v>0</v>
      </c>
      <c r="Y42" s="358">
        <f t="shared" si="9"/>
        <v>0</v>
      </c>
      <c r="Z42" s="359">
        <f t="shared" si="9"/>
        <v>488.3</v>
      </c>
      <c r="AA42" s="360">
        <f t="shared" si="4"/>
        <v>7886.1</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108.9</v>
      </c>
      <c r="M43" s="361">
        <f>+ｷ.紙くず!$AA$28</f>
        <v>1.9</v>
      </c>
      <c r="N43" s="361">
        <f>+ｸ.木くず!$AA$28</f>
        <v>2652.7</v>
      </c>
      <c r="O43" s="361">
        <f>+ｹ.繊維くず!$AA$28</f>
        <v>6.9</v>
      </c>
      <c r="P43" s="361">
        <f>+ｺ.動植物性残さ!$AA$28</f>
        <v>0</v>
      </c>
      <c r="Q43" s="361">
        <f>+ｻ.動物系固形不要物!$AA$28</f>
        <v>0</v>
      </c>
      <c r="R43" s="361">
        <f>+ｼ.ｺﾞﾑくず!$AA$28</f>
        <v>0</v>
      </c>
      <c r="S43" s="361">
        <f>+ｽ.金属くず!$AA$28</f>
        <v>0</v>
      </c>
      <c r="T43" s="361">
        <f>+ｾ.ｶﾞﾗｽ･ｺﾝｸﾘ･陶磁器くず!$AA$28</f>
        <v>1109.4000000000001</v>
      </c>
      <c r="U43" s="361">
        <f>+ｿ.鉱さい!$AA$28</f>
        <v>0</v>
      </c>
      <c r="V43" s="361">
        <f>+ﾀ.がれき類!$AA$28</f>
        <v>3518</v>
      </c>
      <c r="W43" s="361">
        <f>+ﾁ.動物のふん尿!$AA$28</f>
        <v>0</v>
      </c>
      <c r="X43" s="361">
        <f>+ﾂ.動物の死体!$AA$28</f>
        <v>0</v>
      </c>
      <c r="Y43" s="361">
        <f>+ﾃ.ばいじん!$AA$28</f>
        <v>0</v>
      </c>
      <c r="Z43" s="362">
        <f>+ﾄ.混合廃棄物その他!$AA$28</f>
        <v>488.3</v>
      </c>
      <c r="AA43" s="363">
        <f t="shared" si="4"/>
        <v>7886.1</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108.9</v>
      </c>
      <c r="M47" s="370">
        <f>+ｷ.紙くず!$AL$27</f>
        <v>1.9</v>
      </c>
      <c r="N47" s="370">
        <f>+ｸ.木くず!$AL$27</f>
        <v>2652.7</v>
      </c>
      <c r="O47" s="370">
        <f>+ｹ.繊維くず!$AL$27</f>
        <v>6.9</v>
      </c>
      <c r="P47" s="370">
        <f>+ｺ.動植物性残さ!$AL$27</f>
        <v>0</v>
      </c>
      <c r="Q47" s="370">
        <f>+ｻ.動物系固形不要物!$AL$27</f>
        <v>0</v>
      </c>
      <c r="R47" s="370">
        <f>+ｼ.ｺﾞﾑくず!$AL$27</f>
        <v>0</v>
      </c>
      <c r="S47" s="370">
        <f>+ｽ.金属くず!$AL$27</f>
        <v>0</v>
      </c>
      <c r="T47" s="370">
        <f>+ｾ.ｶﾞﾗｽ･ｺﾝｸﾘ･陶磁器くず!$AL$27</f>
        <v>1109.4000000000001</v>
      </c>
      <c r="U47" s="370">
        <f>+ｿ.鉱さい!$AL$27</f>
        <v>0</v>
      </c>
      <c r="V47" s="370">
        <f>+ﾀ.がれき類!$AL$27</f>
        <v>3518</v>
      </c>
      <c r="W47" s="370">
        <f>+ﾁ.動物のふん尿!$AL$27</f>
        <v>0</v>
      </c>
      <c r="X47" s="370">
        <f>+ﾂ.動物の死体!$AL$27</f>
        <v>0</v>
      </c>
      <c r="Y47" s="370">
        <f>+ﾃ.ばいじん!$AL$27</f>
        <v>0</v>
      </c>
      <c r="Z47" s="371">
        <f>+ﾄ.混合廃棄物その他!$AL$27</f>
        <v>488.3</v>
      </c>
      <c r="AA47" s="372">
        <f t="shared" si="4"/>
        <v>7886.1</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108.9</v>
      </c>
      <c r="M49" s="422">
        <f>+ｷ.紙くず!$AS$24</f>
        <v>1.9</v>
      </c>
      <c r="N49" s="422">
        <f>+ｸ.木くず!$AS$24</f>
        <v>2652.7</v>
      </c>
      <c r="O49" s="422">
        <f>+ｹ.繊維くず!$AS$24</f>
        <v>6.9</v>
      </c>
      <c r="P49" s="422">
        <f>+ｺ.動植物性残さ!$AS$24</f>
        <v>0</v>
      </c>
      <c r="Q49" s="422">
        <f>+ｻ.動物系固形不要物!$AS$24</f>
        <v>0</v>
      </c>
      <c r="R49" s="422">
        <f>+ｼ.ｺﾞﾑくず!$AS$24</f>
        <v>0</v>
      </c>
      <c r="S49" s="422">
        <f>+ｽ.金属くず!$AS$24</f>
        <v>0</v>
      </c>
      <c r="T49" s="422">
        <f>+ｾ.ｶﾞﾗｽ･ｺﾝｸﾘ･陶磁器くず!$AS$24</f>
        <v>1109.4000000000001</v>
      </c>
      <c r="U49" s="422">
        <f>+ｿ.鉱さい!$AS$24</f>
        <v>0</v>
      </c>
      <c r="V49" s="422">
        <f>+ﾀ.がれき類!$AS$24</f>
        <v>3518</v>
      </c>
      <c r="W49" s="422">
        <f>+ﾁ.動物のふん尿!$AS$24</f>
        <v>0</v>
      </c>
      <c r="X49" s="422">
        <f>+ﾂ.動物の死体!$AS$24</f>
        <v>0</v>
      </c>
      <c r="Y49" s="422">
        <f>+ﾃ.ばいじん!$AS$24</f>
        <v>0</v>
      </c>
      <c r="Z49" s="423">
        <f>+ﾄ.混合廃棄物その他!$AS$24</f>
        <v>488.3</v>
      </c>
      <c r="AA49" s="424">
        <f t="shared" si="4"/>
        <v>7886.1</v>
      </c>
    </row>
    <row r="50" spans="2:27" ht="20.45" customHeight="1">
      <c r="B50" s="167"/>
      <c r="C50" s="173"/>
      <c r="D50" s="410"/>
      <c r="E50" s="702" t="s">
        <v>449</v>
      </c>
      <c r="F50" s="703"/>
      <c r="G50" s="411"/>
      <c r="H50" s="411"/>
      <c r="I50" s="411"/>
      <c r="J50" s="411"/>
      <c r="K50" s="411"/>
      <c r="L50" s="376">
        <f>ｶ.廃ﾌﾟﾗ類!AU18</f>
        <v>10</v>
      </c>
      <c r="M50" s="411"/>
      <c r="N50" s="411"/>
      <c r="O50" s="411"/>
      <c r="P50" s="411"/>
      <c r="Q50" s="411"/>
      <c r="R50" s="411"/>
      <c r="S50" s="411"/>
      <c r="T50" s="411"/>
      <c r="U50" s="411"/>
      <c r="V50" s="411"/>
      <c r="W50" s="411"/>
      <c r="X50" s="411"/>
      <c r="Y50" s="411"/>
      <c r="Z50" s="433"/>
      <c r="AA50" s="377">
        <f t="shared" si="4"/>
        <v>10</v>
      </c>
    </row>
    <row r="51" spans="2:27" ht="20.45" customHeight="1">
      <c r="B51" s="167"/>
      <c r="C51" s="173"/>
      <c r="D51" s="410"/>
      <c r="E51" s="704" t="s">
        <v>450</v>
      </c>
      <c r="F51" s="705"/>
      <c r="G51" s="415"/>
      <c r="H51" s="415"/>
      <c r="I51" s="415"/>
      <c r="J51" s="415"/>
      <c r="K51" s="415"/>
      <c r="L51" s="376">
        <f>ｶ.廃ﾌﾟﾗ類!AU19</f>
        <v>8.4</v>
      </c>
      <c r="M51" s="415"/>
      <c r="N51" s="415"/>
      <c r="O51" s="415"/>
      <c r="P51" s="415"/>
      <c r="Q51" s="415"/>
      <c r="R51" s="415"/>
      <c r="S51" s="415"/>
      <c r="T51" s="415"/>
      <c r="U51" s="415"/>
      <c r="V51" s="415"/>
      <c r="W51" s="415"/>
      <c r="X51" s="415"/>
      <c r="Y51" s="415"/>
      <c r="Z51" s="433"/>
      <c r="AA51" s="377">
        <f t="shared" si="4"/>
        <v>8.4</v>
      </c>
    </row>
    <row r="52" spans="2:27" ht="20.45" customHeight="1">
      <c r="B52" s="167"/>
      <c r="C52" s="173"/>
      <c r="D52" s="410"/>
      <c r="E52" s="702" t="s">
        <v>451</v>
      </c>
      <c r="F52" s="703"/>
      <c r="G52" s="415"/>
      <c r="H52" s="415"/>
      <c r="I52" s="415"/>
      <c r="J52" s="415"/>
      <c r="K52" s="415"/>
      <c r="L52" s="376">
        <f>ｶ.廃ﾌﾟﾗ類!AU20</f>
        <v>90</v>
      </c>
      <c r="M52" s="415"/>
      <c r="N52" s="415"/>
      <c r="O52" s="415"/>
      <c r="P52" s="415"/>
      <c r="Q52" s="415"/>
      <c r="R52" s="415"/>
      <c r="S52" s="415"/>
      <c r="T52" s="415"/>
      <c r="U52" s="415"/>
      <c r="V52" s="415"/>
      <c r="W52" s="415"/>
      <c r="X52" s="415"/>
      <c r="Y52" s="415"/>
      <c r="Z52" s="433"/>
      <c r="AA52" s="377">
        <f t="shared" si="4"/>
        <v>90</v>
      </c>
    </row>
    <row r="53" spans="2:27" ht="20.45" customHeight="1">
      <c r="B53" s="167"/>
      <c r="C53" s="173"/>
      <c r="D53" s="216"/>
      <c r="E53" s="706" t="s">
        <v>452</v>
      </c>
      <c r="F53" s="707"/>
      <c r="G53" s="419"/>
      <c r="H53" s="419"/>
      <c r="I53" s="419"/>
      <c r="J53" s="419"/>
      <c r="K53" s="419"/>
      <c r="L53" s="425">
        <f>ｶ.廃ﾌﾟﾗ類!AU21</f>
        <v>0.5</v>
      </c>
      <c r="M53" s="419"/>
      <c r="N53" s="419"/>
      <c r="O53" s="419"/>
      <c r="P53" s="419"/>
      <c r="Q53" s="419"/>
      <c r="R53" s="419"/>
      <c r="S53" s="419"/>
      <c r="T53" s="419"/>
      <c r="U53" s="419"/>
      <c r="V53" s="419"/>
      <c r="W53" s="419"/>
      <c r="X53" s="419"/>
      <c r="Y53" s="419"/>
      <c r="Z53" s="434"/>
      <c r="AA53" s="426">
        <f t="shared" si="4"/>
        <v>0.5</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174.10000000000002</v>
      </c>
      <c r="M63" s="406">
        <f t="shared" si="10"/>
        <v>4.9000000000000004</v>
      </c>
      <c r="N63" s="406">
        <f t="shared" si="10"/>
        <v>5260.4</v>
      </c>
      <c r="O63" s="406">
        <f t="shared" si="10"/>
        <v>11.9</v>
      </c>
      <c r="P63" s="406">
        <f t="shared" si="10"/>
        <v>0</v>
      </c>
      <c r="Q63" s="406">
        <f t="shared" si="10"/>
        <v>0</v>
      </c>
      <c r="R63" s="406">
        <f t="shared" si="10"/>
        <v>0</v>
      </c>
      <c r="S63" s="406">
        <f t="shared" si="10"/>
        <v>1.7</v>
      </c>
      <c r="T63" s="406">
        <f t="shared" si="10"/>
        <v>2262.9</v>
      </c>
      <c r="U63" s="406">
        <f t="shared" si="10"/>
        <v>0</v>
      </c>
      <c r="V63" s="406">
        <f t="shared" si="10"/>
        <v>9991</v>
      </c>
      <c r="W63" s="406">
        <f t="shared" si="10"/>
        <v>0</v>
      </c>
      <c r="X63" s="406">
        <f t="shared" si="10"/>
        <v>0</v>
      </c>
      <c r="Y63" s="406">
        <f t="shared" si="10"/>
        <v>0</v>
      </c>
      <c r="Z63" s="406">
        <f t="shared" si="10"/>
        <v>1246.7</v>
      </c>
      <c r="AA63" s="407">
        <f>+AA9+AA19+AA20</f>
        <v>18953.599999999999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6  月  30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横浜市泉区和泉町7858番地</v>
      </c>
      <c r="K16" s="746"/>
      <c r="L16" s="747"/>
      <c r="M16" s="747"/>
      <c r="N16" s="747"/>
      <c r="O16" s="748"/>
    </row>
    <row r="17" spans="1:15" ht="26.25" customHeight="1">
      <c r="C17" s="78"/>
      <c r="H17" s="23" t="s">
        <v>7</v>
      </c>
      <c r="I17" s="23"/>
      <c r="J17" s="746" t="str">
        <f>+表紙!J40</f>
        <v>神奈川美研工業株式会社
代表取締役　石川ゆう</v>
      </c>
      <c r="K17" s="746"/>
      <c r="L17" s="747"/>
      <c r="M17" s="747"/>
      <c r="N17" s="747"/>
      <c r="O17" s="748"/>
    </row>
    <row r="18" spans="1:15">
      <c r="C18" s="78"/>
      <c r="J18" s="21" t="s">
        <v>8</v>
      </c>
      <c r="O18" s="79"/>
    </row>
    <row r="19" spans="1:15">
      <c r="C19" s="78"/>
      <c r="J19" s="24" t="s">
        <v>9</v>
      </c>
      <c r="K19" s="24"/>
      <c r="L19" s="759" t="str">
        <f>IF(+表紙!L42="","",+表紙!L42)</f>
        <v>045-395-0153</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神奈川美研工業株式会社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2642</v>
      </c>
      <c r="N25" s="783"/>
      <c r="O25" s="784"/>
    </row>
    <row r="26" spans="1:15" ht="18" customHeight="1">
      <c r="C26" s="493" t="s">
        <v>11</v>
      </c>
      <c r="D26" s="494"/>
      <c r="E26" s="495"/>
      <c r="F26" s="769" t="str">
        <f>+表紙!F49</f>
        <v>横浜市泉区和泉町7858番地</v>
      </c>
      <c r="G26" s="770"/>
      <c r="H26" s="770"/>
      <c r="I26" s="770"/>
      <c r="J26" s="770"/>
      <c r="K26" s="770"/>
      <c r="L26" s="126" t="s">
        <v>172</v>
      </c>
      <c r="M26" s="222"/>
      <c r="N26" s="773" t="str">
        <f>IF(+表紙!N49="","",+表紙!N49)</f>
        <v>045-395-0153</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建築物の解体</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1108</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19</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8468</v>
      </c>
      <c r="I40" s="240" t="s">
        <v>4</v>
      </c>
      <c r="J40" s="473" t="s">
        <v>324</v>
      </c>
      <c r="K40" s="474"/>
      <c r="L40" s="475"/>
      <c r="M40" s="786">
        <f>+表紙!M63</f>
        <v>5121</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5121</v>
      </c>
      <c r="N42" s="787">
        <f>+表紙!N65</f>
        <v>0</v>
      </c>
      <c r="O42" s="180" t="s">
        <v>4</v>
      </c>
    </row>
    <row r="43" spans="3:15" ht="24.75" customHeight="1">
      <c r="C43" s="175"/>
      <c r="D43" s="470" t="s">
        <v>303</v>
      </c>
      <c r="E43" s="471"/>
      <c r="F43" s="471"/>
      <c r="G43" s="472"/>
      <c r="H43" s="245">
        <f>+表紙!H66</f>
        <v>3347</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C10" zoomScaleNormal="100" workbookViewId="0">
      <selection activeCell="AU22" sqref="AU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114.10000000000001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5.2</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10</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8.4</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90</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5.2</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0.5</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60</v>
      </c>
      <c r="E24" s="629"/>
      <c r="F24" s="629"/>
      <c r="G24" s="194" t="s">
        <v>198</v>
      </c>
      <c r="H24" s="607">
        <f>+F12</f>
        <v>114.10000000000001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108.9</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15</v>
      </c>
      <c r="E27" s="629"/>
      <c r="F27" s="629"/>
      <c r="G27" s="194" t="s">
        <v>198</v>
      </c>
      <c r="H27" s="607">
        <f>+Y21</f>
        <v>5.2</v>
      </c>
      <c r="I27" s="608"/>
      <c r="J27" s="194" t="s">
        <v>198</v>
      </c>
      <c r="M27" s="581"/>
      <c r="P27" s="611">
        <f>+R30+ROUND(R33,1)</f>
        <v>108.9</v>
      </c>
      <c r="Q27" s="612"/>
      <c r="R27" s="612"/>
      <c r="S27" s="612"/>
      <c r="T27" s="44" t="s">
        <v>38</v>
      </c>
      <c r="U27" s="64"/>
      <c r="V27" s="64"/>
      <c r="Y27" s="62" t="s">
        <v>39</v>
      </c>
      <c r="Z27" s="65"/>
      <c r="AH27" s="53"/>
      <c r="AI27" s="53"/>
      <c r="AJ27" s="53"/>
      <c r="AK27" s="53"/>
      <c r="AL27" s="575">
        <f>+AH18+P27</f>
        <v>108.9</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108.9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45</v>
      </c>
      <c r="E29" s="629"/>
      <c r="F29" s="629"/>
      <c r="G29" s="194" t="s">
        <v>198</v>
      </c>
      <c r="H29" s="607">
        <f>+AL27</f>
        <v>108.9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108.9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45</v>
      </c>
      <c r="E31" s="629"/>
      <c r="F31" s="629"/>
      <c r="G31" s="194" t="s">
        <v>198</v>
      </c>
      <c r="H31" s="607">
        <f>+AS24</f>
        <v>108.9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95.442594215600352</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78.878177037686243</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E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v>
      </c>
      <c r="E24" s="629"/>
      <c r="F24" s="629"/>
      <c r="G24" s="194" t="s">
        <v>198</v>
      </c>
      <c r="H24" s="607">
        <f>+F12</f>
        <v>1.9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1.9</v>
      </c>
      <c r="Q27" s="612"/>
      <c r="R27" s="612"/>
      <c r="S27" s="612"/>
      <c r="T27" s="44" t="s">
        <v>38</v>
      </c>
      <c r="U27" s="64"/>
      <c r="V27" s="64"/>
      <c r="Y27" s="62" t="s">
        <v>39</v>
      </c>
      <c r="Z27" s="65"/>
      <c r="AH27" s="53"/>
      <c r="AI27" s="53"/>
      <c r="AJ27" s="53"/>
      <c r="AK27" s="53"/>
      <c r="AL27" s="575">
        <f>+AH18+P27</f>
        <v>1.9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v>
      </c>
      <c r="E29" s="629"/>
      <c r="F29" s="629"/>
      <c r="G29" s="194" t="s">
        <v>198</v>
      </c>
      <c r="H29" s="607">
        <f>+AL27</f>
        <v>1.9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v>
      </c>
      <c r="E31" s="629"/>
      <c r="F31" s="629"/>
      <c r="G31" s="194" t="s">
        <v>198</v>
      </c>
      <c r="H31" s="607">
        <f>+AS24</f>
        <v>1.9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神奈川美研工業株式会社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2660.3999999999996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7.7</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7.7</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2600</v>
      </c>
      <c r="E24" s="629"/>
      <c r="F24" s="629"/>
      <c r="G24" s="194" t="s">
        <v>198</v>
      </c>
      <c r="H24" s="607">
        <f>+F12</f>
        <v>2660.3999999999996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2652.7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30</v>
      </c>
      <c r="E27" s="629"/>
      <c r="F27" s="629"/>
      <c r="G27" s="194" t="s">
        <v>198</v>
      </c>
      <c r="H27" s="607">
        <f>+Y21</f>
        <v>7.7</v>
      </c>
      <c r="I27" s="608"/>
      <c r="J27" s="194" t="s">
        <v>198</v>
      </c>
      <c r="M27" s="581"/>
      <c r="P27" s="611">
        <f>+R30+ROUND(R33,1)</f>
        <v>2652.7</v>
      </c>
      <c r="Q27" s="612"/>
      <c r="R27" s="612"/>
      <c r="S27" s="612"/>
      <c r="T27" s="44" t="s">
        <v>38</v>
      </c>
      <c r="U27" s="64"/>
      <c r="V27" s="64"/>
      <c r="Y27" s="62" t="s">
        <v>39</v>
      </c>
      <c r="Z27" s="65"/>
      <c r="AH27" s="53"/>
      <c r="AI27" s="53"/>
      <c r="AJ27" s="53"/>
      <c r="AK27" s="53"/>
      <c r="AL27" s="575">
        <f>+AH18+P27</f>
        <v>2652.7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2652.7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2570</v>
      </c>
      <c r="E29" s="629"/>
      <c r="F29" s="629"/>
      <c r="G29" s="194" t="s">
        <v>198</v>
      </c>
      <c r="H29" s="607">
        <f>+AL27</f>
        <v>2652.7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2652.7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2570</v>
      </c>
      <c r="E31" s="629"/>
      <c r="F31" s="629"/>
      <c r="G31" s="194" t="s">
        <v>198</v>
      </c>
      <c r="H31" s="607">
        <f>+AS24</f>
        <v>2652.7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2025-06-30T06:47:41Z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