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15A8EBA7-37E8-400F-BAFB-BD7B4D6AEC1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4655" yWindow="345" windowWidth="13440" windowHeight="15135" tabRatio="899" firstSheet="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7" i="94" s="1"/>
  <c r="AK27" i="82"/>
  <c r="X32" i="94"/>
  <c r="X31" i="94" s="1"/>
  <c r="X26" i="94" s="1"/>
  <c r="X18" i="82"/>
  <c r="O16" i="83"/>
  <c r="Y50" i="94" s="1"/>
  <c r="X21" i="83"/>
  <c r="AK27" i="83"/>
  <c r="O16" i="94"/>
  <c r="O9" i="94"/>
  <c r="O55" i="94" s="1"/>
  <c r="O14" i="94"/>
  <c r="H27" i="94"/>
  <c r="X27" i="94"/>
  <c r="X21" i="78"/>
  <c r="O16" i="79"/>
  <c r="R50" i="94" s="1"/>
  <c r="X21" i="89"/>
  <c r="F12" i="83"/>
  <c r="O13"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5" i="94" l="1"/>
  <c r="O10" i="94"/>
  <c r="O12" i="94"/>
  <c r="O11" i="94"/>
  <c r="O18"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<sst xmlns="http://schemas.openxmlformats.org/spreadsheetml/2006/main" count="3179" uniqueCount="467">
  <si>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</si>
  <si>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</si>
  <si>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</si>
  <si>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</si>
  <si>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</si>
  <si>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</si>
  <si>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</si>
  <si>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</si>
  <si>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</si>
  <si>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</si>
  <si>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</si>
  <si>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</si>
  <si>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</si>
  <si>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</si>
  <si>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</si>
  <si>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</si>
  <si>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</si>
  <si>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</si>
  <si>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</si>
  <si>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</si>
  <si>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</si>
  <si>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</si>
  <si>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</si>
  <si>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</si>
  <si>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</si>
  <si>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</si>
  <si>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</si>
  <si>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</si>
  <si>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</si>
  <si>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</si>
  <si>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</si>
  <si>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</si>
  <si>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</si>
  <si>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</si>
  <si>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</si>
  <si>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</si>
  <si>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</si>
  <si>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</si>
  <si>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</si>
  <si>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</si>
  <si>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</si>
  <si>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</si>
  <si>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</si>
  <si>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</si>
  <si>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</si>
  <si>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</si>
  <si>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</si>
  <si>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</si>
  <si>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</si>
  <si>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</si>
  <si>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</si>
  <si>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</si>
  <si>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</si>
  <si>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</si>
  <si>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</si>
  <si>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</si>
  <si>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</si>
  <si>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</si>
  <si>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</si>
  <si>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</si>
  <si>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</si>
  <si>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</si>
  <si>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</si>
  <si>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</si>
  <si>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</si>
  <si>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</si>
  <si>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</si>
  <si>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</si>
  <si>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</si>
  <si>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</si>
  <si>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</si>
  <si>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</si>
  <si>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</si>
  <si>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</si>
  <si>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</si>
  <si>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</si>
  <si>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</si>
  <si>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</si>
  <si>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</si>
  <si>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</si>
  <si>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</si>
  <si>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</si>
  <si>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</si>
  <si>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</si>
  <si>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</si>
  <si>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</si>
  <si>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</si>
  <si>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</si>
  <si>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</si>
  <si>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</si>
  <si>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</si>
  <si>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</si>
  <si>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</si>
  <si>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</si>
  <si>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</si>
  <si>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</si>
  <si>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</si>
  <si>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</si>
  <si>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</si>
  <si>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</si>
  <si>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</si>
  <si>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</si>
  <si>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</si>
  <si>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</si>
  <si>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</si>
  <si>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</si>
  <si>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</si>
  <si>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</si>
  <si>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</si>
  <si>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</si>
  <si>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</si>
  <si>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</si>
  <si>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</si>
  <si>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</si>
  <si>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</si>
  <si>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</si>
  <si>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</si>
  <si>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</si>
  <si>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</si>
  <si>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</si>
  <si>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</si>
  <si>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</si>
  <si>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</si>
  <si>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</si>
  <si>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</si>
  <si>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</si>
  <si>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</si>
  <si>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</si>
  <si>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</si>
  <si>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</si>
  <si>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</si>
  <si>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</si>
  <si>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</si>
  <si>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</si>
  <si>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</si>
  <si>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</si>
  <si>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</si>
  <si>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</si>
  <si>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</si>
  <si>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</si>
  <si>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</si>
  <si>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</si>
  <si>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</si>
  <si>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</si>
  <si>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</si>
  <si>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</si>
  <si>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</si>
  <si>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</si>
  <si>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</si>
  <si>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</si>
  <si>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</si>
  <si>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</si>
  <si>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</si>
  <si>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</si>
  <si>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</si>
  <si>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</si>
  <si>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</si>
  <si>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</si>
  <si>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</si>
  <si>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</si>
  <si>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</si>
  <si>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</si>
  <si>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</si>
  <si>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</si>
  <si>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</si>
  <si>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</si>
  <si>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</si>
  <si>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</si>
  <si>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</si>
  <si>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</si>
  <si>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</si>
  <si>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</si>
  <si>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</si>
  <si>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</si>
  <si>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</si>
  <si>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</si>
  <si>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</si>
  <si>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</si>
  <si>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</si>
  <si>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</si>
  <si>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</si>
  <si>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</si>
  <si>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</si>
  <si>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</si>
  <si>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</si>
  <si>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</si>
  <si>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</si>
  <si>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</si>
  <si>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</si>
  <si>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</si>
  <si>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</si>
  <si>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</si>
  <si>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</si>
  <si>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</si>
  <si>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</si>
  <si>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</si>
  <si>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</si>
  <si>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</si>
  <si>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</si>
  <si>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</si>
  <si>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</si>
  <si>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</si>
  <si>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</si>
  <si>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</si>
  <si>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</si>
  <si>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</si>
  <si>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</si>
  <si>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</si>
  <si>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</si>
  <si>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</si>
  <si>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</si>
  <si>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</si>
  <si>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</si>
  <si>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</si>
  <si>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</si>
  <si>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</si>
  <si>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</si>
  <si>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</si>
  <si>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</si>
  <si>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</si>
  <si>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</si>
  <si>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</si>
  <si>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</si>
  <si>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</si>
  <si>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</si>
  <si>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</si>
  <si>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</si>
  <si>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</si>
  <si>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</si>
  <si>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</si>
  <si>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</si>
  <si>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</si>
  <si>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</si>
  <si>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</si>
  <si>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</si>
  <si>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</si>
  <si>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</si>
  <si>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</si>
  <si>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</si>
  <si>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</si>
  <si>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</si>
  <si>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</si>
  <si>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</si>
  <si>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</si>
  <si>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</si>
  <si>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</si>
  <si>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</si>
  <si>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</si>
  <si>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</si>
  <si>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</si>
  <si>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</si>
  <si>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</si>
  <si>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</si>
  <si>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</si>
  <si>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</si>
  <si>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</si>
  <si>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</si>
  <si>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</si>
  <si>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</si>
  <si>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</si>
  <si>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</si>
  <si>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</si>
  <si>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</si>
  <si>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</si>
  <si>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</si>
  <si>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</si>
  <si>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</si>
  <si>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</si>
  <si>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</si>
  <si>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</si>
  <si>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</si>
  <si>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</si>
  <si>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</si>
  <si>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</si>
  <si>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</si>
  <si>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</si>
  <si>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</si>
  <si>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</si>
  <si>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</si>
  <si>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</si>
  <si>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</si>
  <si>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</si>
  <si>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</si>
  <si>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</si>
  <si>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</si>
  <si>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</si>
  <si>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</si>
  <si>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</si>
  <si>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</si>
  <si>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</si>
  <si>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</si>
  <si>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</si>
  <si>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</si>
  <si>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</si>
  <si>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</si>
  <si>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</si>
  <si>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</si>
  <si>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</si>
  <si>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</si>
  <si>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</si>
  <si>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</si>
  <si>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</si>
  <si>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</si>
  <si>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</si>
  <si>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</si>
  <si>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</si>
  <si>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</si>
  <si>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</si>
  <si>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</si>
  <si>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</si>
  <si>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</si>
  <si>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</si>
  <si>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</si>
  <si>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</si>
  <si>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</si>
  <si>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</si>
  <si>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</si>
  <si>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</si>
  <si>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</si>
  <si>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</si>
  <si>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</si>
  <si>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</si>
  <si>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</si>
  <si>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</si>
  <si>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</si>
  <si>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</si>
  <si>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</si>
  <si>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</si>
  <si>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</si>
  <si>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</si>
  <si>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</si>
  <si>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</si>
  <si>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</si>
  <si>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</si>
  <si>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</si>
  <si>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</si>
  <si>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</si>
  <si>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</si>
  <si>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</si>
  <si>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</si>
  <si>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</si>
  <si>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</si>
  <si>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</si>
  <si>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</si>
  <si>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</si>
  <si>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</si>
  <si>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</si>
  <si>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</si>
  <si>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</si>
  <si>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</si>
  <si>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</si>
  <si>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</si>
  <si>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</si>
  <si>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</si>
  <si>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</si>
  <si>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</si>
  <si>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</si>
  <si>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</si>
  <si>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</si>
  <si>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</si>
  <si>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</si>
  <si>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</si>
  <si>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</si>
  <si>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</si>
  <si>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</si>
  <si>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</si>
  <si>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</si>
  <si>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</si>
  <si>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</si>
  <si>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</si>
  <si>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</si>
  <si>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</si>
  <si>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</si>
  <si>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</si>
  <si>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</si>
  <si>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</si>
  <si>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</si>
  <si>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</si>
  <si>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</si>
  <si>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</si>
  <si>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</si>
  <si>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</si>
  <si>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</si>
  <si>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</si>
  <si>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</si>
  <si>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</si>
  <si>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</si>
  <si>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</si>
  <si>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</si>
  <si>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</si>
  <si>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</si>
  <si>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</si>
  <si>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</si>
  <si>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</si>
  <si>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</si>
  <si>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</si>
  <si>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</si>
  <si>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</si>
  <si>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</si>
  <si>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</si>
  <si>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</si>
  <si>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</si>
  <si>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</si>
  <si>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</si>
  <si>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</si>
  <si>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</si>
  <si>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</si>
  <si>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</si>
  <si>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</si>
  <si>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</si>
  <si>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</si>
  <si>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</si>
  <si>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</si>
  <si>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</si>
  <si>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</si>
  <si>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</si>
  <si>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</si>
  <si>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</si>
  <si>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</si>
  <si>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</si>
  <si>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</si>
  <si>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</si>
  <si>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</si>
  <si>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</si>
  <si>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</si>
  <si>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</si>
  <si>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</si>
  <si>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</si>
  <si>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</si>
  <si>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</si>
  <si>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</si>
  <si>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</si>
  <si>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</si>
  <si>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</si>
  <si>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</si>
  <si>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</si>
  <si>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</si>
  <si>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</si>
  <si>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</si>
  <si>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</si>
  <si>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</si>
  <si>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</si>
  <si>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</si>
  <si>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</si>
  <si>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</si>
  <si>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</si>
  <si>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  月  30  日</t>
    <phoneticPr fontId="3"/>
  </si>
  <si>
    <t>横浜市泉区和泉町7858番地</t>
    <phoneticPr fontId="3"/>
  </si>
  <si>
    <t>神奈川美研工業株式会社
代表取締役　石川ゆう</t>
    <phoneticPr fontId="3"/>
  </si>
  <si>
    <t>神奈川美研工業株式会社</t>
    <phoneticPr fontId="3"/>
  </si>
  <si>
    <t>045-395-0153</t>
    <phoneticPr fontId="3"/>
  </si>
  <si>
    <t>横浜市長</t>
    <phoneticPr fontId="3"/>
  </si>
  <si>
    <t>Ｄ－建設業</t>
    <phoneticPr fontId="3"/>
  </si>
  <si>
    <t>建築物の解体</t>
    <phoneticPr fontId="3"/>
  </si>
  <si>
    <t>解体工事現場での分別作業推進</t>
    <phoneticPr fontId="3"/>
  </si>
  <si>
    <t>自社処分場と連携した分別作業の推進</t>
    <phoneticPr fontId="3"/>
  </si>
  <si>
    <t>再生利用先の搬入状況に応じた分別</t>
    <phoneticPr fontId="3"/>
  </si>
  <si>
    <t>再生利用を増進させる工法と分別方法の検討</t>
    <phoneticPr fontId="3"/>
  </si>
  <si>
    <t>再生砕石の生産量増大による直接再生利用の拡大</t>
    <phoneticPr fontId="3"/>
  </si>
  <si>
    <t>再生利用先の搬入状況に応じた維持管理及び再生砕石の品質管理向上</t>
    <phoneticPr fontId="3"/>
  </si>
  <si>
    <t>ISO14001の手法に基づく再資源化の推進</t>
    <phoneticPr fontId="3"/>
  </si>
  <si>
    <t>自社中間処分場の継続した整備と、再資源化に向けた分別状況の見直しと改善</t>
    <phoneticPr fontId="3"/>
  </si>
  <si>
    <t>再生利用を増進させる工法と分別方法の推進</t>
    <phoneticPr fontId="3"/>
  </si>
  <si>
    <t>再生利用を増加させる分別処理の検討</t>
    <phoneticPr fontId="3"/>
  </si>
  <si>
    <t>045-395-0153</t>
    <phoneticPr fontId="3"/>
  </si>
  <si>
    <t>★廃プラスチック類➝破砕・圧縮➝再生利用・埋立　　★紙くず➝破砕→再利用　　
★木くず→破砕→再利用　　★繊維くず→破砕・圧縮→再利用　　★金属くず➝破砕・切断➝再利用　
★ガラ陶→破砕→再利用・埋立　　★がれき類→破砕→再生骨材・埋設　
★混合→選別・破砕・圧縮→再利用・埋立</t>
    <rPh sb="1" eb="2">
      <t>ハイ</t>
    </rPh>
    <rPh sb="8" eb="9">
      <t>ルイ</t>
    </rPh>
    <rPh sb="10" eb="12">
      <t>ハサイ</t>
    </rPh>
    <rPh sb="13" eb="15">
      <t>アッシュク</t>
    </rPh>
    <rPh sb="16" eb="20">
      <t>サイセイリヨウ</t>
    </rPh>
    <rPh sb="21" eb="23">
      <t>ウメタテ</t>
    </rPh>
    <rPh sb="26" eb="27">
      <t>カミ</t>
    </rPh>
    <rPh sb="30" eb="32">
      <t>ハサイ</t>
    </rPh>
    <rPh sb="33" eb="36">
      <t>サイリヨウ</t>
    </rPh>
    <rPh sb="40" eb="41">
      <t>キ</t>
    </rPh>
    <rPh sb="44" eb="46">
      <t>ハサイ</t>
    </rPh>
    <rPh sb="47" eb="50">
      <t>サイリヨウ</t>
    </rPh>
    <rPh sb="53" eb="55">
      <t>センイ</t>
    </rPh>
    <rPh sb="58" eb="60">
      <t>ハサイ</t>
    </rPh>
    <rPh sb="61" eb="63">
      <t>アッシュク</t>
    </rPh>
    <rPh sb="64" eb="67">
      <t>サイリヨウ</t>
    </rPh>
    <rPh sb="70" eb="72">
      <t>キンゾク</t>
    </rPh>
    <rPh sb="75" eb="77">
      <t>ハサイ</t>
    </rPh>
    <rPh sb="78" eb="80">
      <t>セツダン</t>
    </rPh>
    <rPh sb="81" eb="84">
      <t>サイリヨウ</t>
    </rPh>
    <rPh sb="89" eb="90">
      <t>トウ</t>
    </rPh>
    <rPh sb="91" eb="93">
      <t>ハサイ</t>
    </rPh>
    <rPh sb="94" eb="97">
      <t>サイリヨウ</t>
    </rPh>
    <rPh sb="98" eb="100">
      <t>ウメタテ</t>
    </rPh>
    <rPh sb="106" eb="107">
      <t>ルイ</t>
    </rPh>
    <rPh sb="108" eb="110">
      <t>ハサイ</t>
    </rPh>
    <rPh sb="111" eb="115">
      <t>サイセイコツザイ</t>
    </rPh>
    <rPh sb="116" eb="118">
      <t>マイセツ</t>
    </rPh>
    <rPh sb="121" eb="123">
      <t>コンゴウ</t>
    </rPh>
    <rPh sb="124" eb="126">
      <t>センベツ</t>
    </rPh>
    <rPh sb="127" eb="129">
      <t>ハサイ</t>
    </rPh>
    <rPh sb="130" eb="132">
      <t>アッシュク</t>
    </rPh>
    <rPh sb="133" eb="136">
      <t>サイリヨウ</t>
    </rPh>
    <rPh sb="137" eb="139">
      <t>マイリツ</t>
    </rPh>
    <phoneticPr fontId="3"/>
  </si>
  <si>
    <t>代表取締役→産業廃棄物処理施設管理者→産業廃棄物処理責任者→各部門現場責任者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</si>
</sst>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61" zoomScale="115" zoomScaleNormal="115" zoomScaleSheetLayoutView="115" workbookViewId="0">
      <selection activeCell="M76" sqref="M7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2642</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t="s">
        <v>464</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452</v>
      </c>
      <c r="G54" s="496"/>
      <c r="H54" s="496"/>
      <c r="I54" s="496"/>
      <c r="J54" s="496"/>
      <c r="K54" s="496"/>
      <c r="L54" s="32" t="s">
        <v>48</v>
      </c>
      <c r="M54" s="32"/>
      <c r="N54" s="502" t="s">
        <v>453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1108</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19</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465</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466</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10485.6</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8701</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458</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459</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2599.5</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t="s">
        <v>460</v>
      </c>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3118.4</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t="s">
        <v>461</v>
      </c>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7886.1</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7886.1</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462</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5582.6</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5582.6</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463</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B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v>
      </c>
      <c r="P27" s="700"/>
      <c r="Q27" s="700"/>
      <c r="R27" s="700"/>
      <c r="S27" s="49" t="s">
        <v>38</v>
      </c>
      <c r="T27" s="70"/>
      <c r="U27" s="70"/>
      <c r="X27" s="68" t="s">
        <v>39</v>
      </c>
      <c r="Y27" s="71"/>
      <c r="AG27" s="58"/>
      <c r="AH27" s="58"/>
      <c r="AI27" s="58"/>
      <c r="AJ27" s="58"/>
      <c r="AK27" s="742">
        <f>+AG18+O27</f>
        <v>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6.9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4" workbookViewId="0">
      <selection activeCell="O19" sqref="O1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0.2</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0.2</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1.7</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69.5</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69.5</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1162.9000000000001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1030.5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53.5</v>
      </c>
      <c r="G27" s="712"/>
      <c r="H27" s="214" t="s">
        <v>198</v>
      </c>
      <c r="L27" s="709"/>
      <c r="O27" s="699">
        <f>+Q30+ROUND(Q33,1)</f>
        <v>1030.5</v>
      </c>
      <c r="P27" s="700"/>
      <c r="Q27" s="700"/>
      <c r="R27" s="700"/>
      <c r="S27" s="49" t="s">
        <v>38</v>
      </c>
      <c r="T27" s="70"/>
      <c r="U27" s="70"/>
      <c r="X27" s="68" t="s">
        <v>39</v>
      </c>
      <c r="Y27" s="71"/>
      <c r="AG27" s="58"/>
      <c r="AH27" s="58"/>
      <c r="AI27" s="58"/>
      <c r="AJ27" s="58"/>
      <c r="AK27" s="742">
        <f>+AG18+O27</f>
        <v>1030.5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1030.5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1109.4000000000001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1030.5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1109.4000000000001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4500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2844</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2844</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5891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1656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2373</v>
      </c>
      <c r="G27" s="712"/>
      <c r="H27" s="214" t="s">
        <v>198</v>
      </c>
      <c r="L27" s="709"/>
      <c r="O27" s="699">
        <f>+Q30+ROUND(Q33,1)</f>
        <v>1656</v>
      </c>
      <c r="P27" s="700"/>
      <c r="Q27" s="700"/>
      <c r="R27" s="700"/>
      <c r="S27" s="49" t="s">
        <v>38</v>
      </c>
      <c r="T27" s="70"/>
      <c r="U27" s="70"/>
      <c r="X27" s="68" t="s">
        <v>39</v>
      </c>
      <c r="Y27" s="71"/>
      <c r="AG27" s="58"/>
      <c r="AH27" s="58"/>
      <c r="AI27" s="58"/>
      <c r="AJ27" s="58"/>
      <c r="AK27" s="742">
        <f>+AG18+O27</f>
        <v>1656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1656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3518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1656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3518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神奈川美研工業株式会社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C7"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190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190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646.70000000000005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410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158.4</v>
      </c>
      <c r="G27" s="712"/>
      <c r="H27" s="214" t="s">
        <v>198</v>
      </c>
      <c r="L27" s="709"/>
      <c r="O27" s="699">
        <f>+Q30+ROUND(Q33,1)</f>
        <v>410</v>
      </c>
      <c r="P27" s="700"/>
      <c r="Q27" s="700"/>
      <c r="R27" s="700"/>
      <c r="S27" s="49" t="s">
        <v>38</v>
      </c>
      <c r="T27" s="70"/>
      <c r="U27" s="70"/>
      <c r="X27" s="68" t="s">
        <v>39</v>
      </c>
      <c r="Y27" s="71"/>
      <c r="AG27" s="58"/>
      <c r="AH27" s="58"/>
      <c r="AI27" s="58"/>
      <c r="AJ27" s="58"/>
      <c r="AK27" s="742">
        <f>+AG18+O27</f>
        <v>410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410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488.3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410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488.3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神奈川美研工業株式会社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114.10000000000001</v>
      </c>
      <c r="M9" s="377">
        <f>IF(OR(ｷ.紙くず!F24&gt;0,ｷ.紙くず!F24&lt;0),ｷ.紙くず!F24,IF(M$19&gt;0,"0",0))</f>
        <v>1.9</v>
      </c>
      <c r="N9" s="377">
        <f>IF(OR(ｸ.木くず!F24&gt;0,ｸ.木くず!F24&lt;0),ｸ.木くず!F24,IF(N$19&gt;0,"0",0))</f>
        <v>2660.3999999999996</v>
      </c>
      <c r="O9" s="377">
        <f>IF(OR(ｹ.繊維くず!F24&gt;0,ｹ.繊維くず!F24&lt;0),ｹ.繊維くず!F24,IF(O$19&gt;0,"0",0))</f>
        <v>6.9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1.7</v>
      </c>
      <c r="T9" s="377">
        <f>IF(OR(ｾ.ｶﾞﾗｽ･ｺﾝｸﾘ･陶磁器くず!F24&gt;0,ｾ.ｶﾞﾗｽ･ｺﾝｸﾘ･陶磁器くず!F24&lt;0),ｾ.ｶﾞﾗｽ･ｺﾝｸﾘ･陶磁器くず!F24,IF(T$19&gt;0,"0",0))</f>
        <v>1162.9000000000001</v>
      </c>
      <c r="U9" s="377">
        <f>IF(OR(ｿ.鉱さい!F24&gt;0,ｿ.鉱さい!F24&lt;0),ｿ.鉱さい!F24,IF(U$19&gt;0,"0",0))</f>
        <v>0</v>
      </c>
      <c r="V9" s="377">
        <f>IF(OR(ﾀ.がれき類!F24&gt;0,ﾀ.がれき類!F24&lt;0),ﾀ.がれき類!F24,IF(V$19&gt;0,"0",0))</f>
        <v>5891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646.70000000000005</v>
      </c>
      <c r="AA9" s="379">
        <f>IF(SUM(G9:Z9)&gt;0,SUM(G9:Z9),IF(AA$19&gt;0,"0",0))</f>
        <v>10485.6</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5.2</v>
      </c>
      <c r="M12" s="383" t="str">
        <f>IF(OR(ｷ.紙くず!F27&gt;0,ｷ.紙くず!F27&lt;0),ｷ.紙くず!F27,IF(M$19&gt;0,"0",0))</f>
        <v>0</v>
      </c>
      <c r="N12" s="383">
        <f>IF(OR(ｸ.木くず!F27&gt;0,ｸ.木くず!F27&lt;0),ｸ.木くず!F27,IF(N$19&gt;0,"0",0))</f>
        <v>7.7</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1.7</v>
      </c>
      <c r="T12" s="383">
        <f>IF(OR(ｾ.ｶﾞﾗｽ･ｺﾝｸﾘ･陶磁器くず!F27&gt;0,ｾ.ｶﾞﾗｽ･ｺﾝｸﾘ･陶磁器くず!F27&lt;0),ｾ.ｶﾞﾗｽ･ｺﾝｸﾘ･陶磁器くず!F27,IF(T$19&gt;0,"0",0))</f>
        <v>53.5</v>
      </c>
      <c r="U12" s="383">
        <f>IF(OR(ｿ.鉱さい!F27&gt;0,ｿ.鉱さい!F27&lt;0),ｿ.鉱さい!F27,IF(U$19&gt;0,"0",0))</f>
        <v>0</v>
      </c>
      <c r="V12" s="383">
        <f>IF(OR(ﾀ.がれき類!F27&gt;0,ﾀ.がれき類!F27&lt;0),ﾀ.がれき類!F27,IF(V$19&gt;0,"0",0))</f>
        <v>2373</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158.4</v>
      </c>
      <c r="AA12" s="385">
        <f t="shared" si="0"/>
        <v>2599.5</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108.9</v>
      </c>
      <c r="M14" s="383">
        <f>IF(OR(ｷ.紙くず!F29&gt;0,ｷ.紙くず!F29&lt;0),ｷ.紙くず!F29,IF(M$19&gt;0,"0",0))</f>
        <v>1.9</v>
      </c>
      <c r="N14" s="383">
        <f>IF(OR(ｸ.木くず!F29&gt;0,ｸ.木くず!F29&lt;0),ｸ.木くず!F29,IF(N$19&gt;0,"0",0))</f>
        <v>2652.7</v>
      </c>
      <c r="O14" s="383">
        <f>IF(OR(ｹ.繊維くず!F29&gt;0,ｹ.繊維くず!F29&lt;0),ｹ.繊維くず!F29,IF(O$19&gt;0,"0",0))</f>
        <v>6.9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t="str">
        <f>IF(OR(ｽ.金属くず!F29&gt;0,ｽ.金属くず!F29&lt;0),ｽ.金属くず!F29,IF(S$19&gt;0,"0",0))</f>
        <v>0</v>
      </c>
      <c r="T14" s="383">
        <f>IF(OR(ｾ.ｶﾞﾗｽ･ｺﾝｸﾘ･陶磁器くず!F29&gt;0,ｾ.ｶﾞﾗｽ･ｺﾝｸﾘ･陶磁器くず!F29&lt;0),ｾ.ｶﾞﾗｽ･ｺﾝｸﾘ･陶磁器くず!F29,IF(T$19&gt;0,"0",0))</f>
        <v>1109.4000000000001</v>
      </c>
      <c r="U14" s="383">
        <f>IF(OR(ｿ.鉱さい!F29&gt;0,ｿ.鉱さい!F29&lt;0),ｿ.鉱さい!F29,IF(U$19&gt;0,"0",0))</f>
        <v>0</v>
      </c>
      <c r="V14" s="383">
        <f>IF(OR(ﾀ.がれき類!F29&gt;0,ﾀ.がれき類!F29&lt;0),ﾀ.がれき類!F29,IF(V$19&gt;0,"0",0))</f>
        <v>3518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488.3</v>
      </c>
      <c r="AA14" s="385">
        <f t="shared" si="0"/>
        <v>7886.1</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108.9</v>
      </c>
      <c r="M16" s="383">
        <f>IF(OR(ｷ.紙くず!F31&gt;0,ｷ.紙くず!F31&lt;0),ｷ.紙くず!F31,IF(M$19&gt;0,"0",0))</f>
        <v>1.9</v>
      </c>
      <c r="N16" s="383">
        <f>IF(OR(ｸ.木くず!F31&gt;0,ｸ.木くず!F31&lt;0),ｸ.木くず!F31,IF(N$19&gt;0,"0",0))</f>
        <v>2652.7</v>
      </c>
      <c r="O16" s="383">
        <f>IF(OR(ｹ.繊維くず!F31&gt;0,ｹ.繊維くず!F31&lt;0),ｹ.繊維くず!F31,IF(O$19&gt;0,"0",0))</f>
        <v>6.9</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f>IF(OR(ｾ.ｶﾞﾗｽ･ｺﾝｸﾘ･陶磁器くず!F31&gt;0,ｾ.ｶﾞﾗｽ･ｺﾝｸﾘ･陶磁器くず!F31&lt;0),ｾ.ｶﾞﾗｽ･ｺﾝｸﾘ･陶磁器くず!F31,IF(T$19&gt;0,"0",0))</f>
        <v>1109.4000000000001</v>
      </c>
      <c r="U16" s="383">
        <f>IF(OR(ｿ.鉱さい!F31&gt;0,ｿ.鉱さい!F31&lt;0),ｿ.鉱さい!F31,IF(U$19&gt;0,"0",0))</f>
        <v>0</v>
      </c>
      <c r="V16" s="383">
        <f>IF(OR(ﾀ.がれき類!F31&gt;0,ﾀ.がれき類!F31&lt;0),ﾀ.がれき類!F31,IF(V$19&gt;0,"0",0))</f>
        <v>3518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488.3</v>
      </c>
      <c r="AA16" s="385">
        <f t="shared" si="0"/>
        <v>7886.1</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95</v>
      </c>
      <c r="M19" s="389">
        <f t="shared" si="1"/>
        <v>0.8</v>
      </c>
      <c r="N19" s="389">
        <f t="shared" si="1"/>
        <v>2400</v>
      </c>
      <c r="O19" s="389">
        <f t="shared" si="1"/>
        <v>5</v>
      </c>
      <c r="P19" s="389">
        <f t="shared" si="1"/>
        <v>0</v>
      </c>
      <c r="Q19" s="389">
        <f t="shared" si="1"/>
        <v>0</v>
      </c>
      <c r="R19" s="389">
        <f t="shared" si="1"/>
        <v>0</v>
      </c>
      <c r="S19" s="389">
        <f t="shared" si="1"/>
        <v>0.2</v>
      </c>
      <c r="T19" s="389">
        <f t="shared" si="1"/>
        <v>1100</v>
      </c>
      <c r="U19" s="389">
        <f t="shared" si="1"/>
        <v>0</v>
      </c>
      <c r="V19" s="389">
        <f t="shared" si="1"/>
        <v>4500</v>
      </c>
      <c r="W19" s="389">
        <f t="shared" si="1"/>
        <v>0</v>
      </c>
      <c r="X19" s="389">
        <f t="shared" si="1"/>
        <v>0</v>
      </c>
      <c r="Y19" s="389">
        <f t="shared" si="1"/>
        <v>0</v>
      </c>
      <c r="Z19" s="390">
        <f t="shared" si="1"/>
        <v>600</v>
      </c>
      <c r="AA19" s="391">
        <f t="shared" ref="AA19:AA25" si="2">SUM(G19:Z19)</f>
        <v>8701</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6.2</v>
      </c>
      <c r="M23" s="402">
        <f>+ｷ.紙くず!$O$18</f>
        <v>0</v>
      </c>
      <c r="N23" s="402">
        <f>+ｸ.木くず!$O$18</f>
        <v>8.5</v>
      </c>
      <c r="O23" s="402">
        <f>+ｹ.繊維くず!$O$18</f>
        <v>0</v>
      </c>
      <c r="P23" s="402">
        <f>+ｺ.動植物性残さ!$O$18</f>
        <v>0</v>
      </c>
      <c r="Q23" s="402">
        <f>+ｻ.動物系固形不要物!$O$18</f>
        <v>0</v>
      </c>
      <c r="R23" s="402">
        <f>+ｼ.ｺﾞﾑくず!$O$18</f>
        <v>0</v>
      </c>
      <c r="S23" s="402">
        <f>+ｽ.金属くず!$O$18</f>
        <v>0.2</v>
      </c>
      <c r="T23" s="402">
        <f>+ｾ.ｶﾞﾗｽ･ｺﾝｸﾘ･陶磁器くず!$O$18</f>
        <v>69.5</v>
      </c>
      <c r="U23" s="402">
        <f>+ｿ.鉱さい!$O$18</f>
        <v>0</v>
      </c>
      <c r="V23" s="402">
        <f>+ﾀ.がれき類!$O$18</f>
        <v>2844</v>
      </c>
      <c r="W23" s="402">
        <f>+ﾁ.動物のふん尿!$O$18</f>
        <v>0</v>
      </c>
      <c r="X23" s="402">
        <f>+ﾂ.動物の死体!$O$18</f>
        <v>0</v>
      </c>
      <c r="Y23" s="402">
        <f>+ﾃ.ばいじん!$O$18</f>
        <v>0</v>
      </c>
      <c r="Z23" s="403">
        <f>+ﾄ.混合廃棄物その他!$O$18</f>
        <v>190</v>
      </c>
      <c r="AA23" s="404">
        <f t="shared" si="2"/>
        <v>3118.4</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6.2</v>
      </c>
      <c r="M27" s="409">
        <f t="shared" si="5"/>
        <v>0</v>
      </c>
      <c r="N27" s="409">
        <f t="shared" si="5"/>
        <v>8.5</v>
      </c>
      <c r="O27" s="409">
        <f t="shared" si="5"/>
        <v>0</v>
      </c>
      <c r="P27" s="409">
        <f t="shared" si="5"/>
        <v>0</v>
      </c>
      <c r="Q27" s="409">
        <f t="shared" si="5"/>
        <v>0</v>
      </c>
      <c r="R27" s="409">
        <f t="shared" si="5"/>
        <v>0</v>
      </c>
      <c r="S27" s="409">
        <f t="shared" si="5"/>
        <v>0.2</v>
      </c>
      <c r="T27" s="409">
        <f t="shared" si="5"/>
        <v>69.5</v>
      </c>
      <c r="U27" s="409">
        <f t="shared" si="5"/>
        <v>0</v>
      </c>
      <c r="V27" s="409">
        <f t="shared" si="5"/>
        <v>2844</v>
      </c>
      <c r="W27" s="409">
        <f t="shared" si="5"/>
        <v>0</v>
      </c>
      <c r="X27" s="409">
        <f t="shared" si="5"/>
        <v>0</v>
      </c>
      <c r="Y27" s="409">
        <f t="shared" si="5"/>
        <v>0</v>
      </c>
      <c r="Z27" s="410">
        <f t="shared" si="5"/>
        <v>190</v>
      </c>
      <c r="AA27" s="411">
        <f t="shared" si="4"/>
        <v>3118.4</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88.8</v>
      </c>
      <c r="M37" s="424">
        <f t="shared" si="8"/>
        <v>0.8</v>
      </c>
      <c r="N37" s="424">
        <f t="shared" si="8"/>
        <v>2391.5</v>
      </c>
      <c r="O37" s="424">
        <f t="shared" si="8"/>
        <v>5</v>
      </c>
      <c r="P37" s="424">
        <f t="shared" si="8"/>
        <v>0</v>
      </c>
      <c r="Q37" s="424">
        <f t="shared" si="8"/>
        <v>0</v>
      </c>
      <c r="R37" s="424">
        <f t="shared" si="8"/>
        <v>0</v>
      </c>
      <c r="S37" s="424">
        <f t="shared" si="8"/>
        <v>0</v>
      </c>
      <c r="T37" s="424">
        <f t="shared" si="8"/>
        <v>1030.5</v>
      </c>
      <c r="U37" s="424">
        <f t="shared" si="8"/>
        <v>0</v>
      </c>
      <c r="V37" s="424">
        <f t="shared" si="8"/>
        <v>1656</v>
      </c>
      <c r="W37" s="424">
        <f t="shared" si="8"/>
        <v>0</v>
      </c>
      <c r="X37" s="424">
        <f t="shared" si="8"/>
        <v>0</v>
      </c>
      <c r="Y37" s="424">
        <f t="shared" si="8"/>
        <v>0</v>
      </c>
      <c r="Z37" s="425">
        <f t="shared" si="8"/>
        <v>410</v>
      </c>
      <c r="AA37" s="426">
        <f t="shared" si="4"/>
        <v>5582.6</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88.8</v>
      </c>
      <c r="M38" s="415">
        <f t="shared" si="9"/>
        <v>0.8</v>
      </c>
      <c r="N38" s="415">
        <f t="shared" si="9"/>
        <v>2391.5</v>
      </c>
      <c r="O38" s="415">
        <f t="shared" si="9"/>
        <v>5</v>
      </c>
      <c r="P38" s="415">
        <f t="shared" si="9"/>
        <v>0</v>
      </c>
      <c r="Q38" s="415">
        <f t="shared" si="9"/>
        <v>0</v>
      </c>
      <c r="R38" s="415">
        <f t="shared" si="9"/>
        <v>0</v>
      </c>
      <c r="S38" s="415">
        <f t="shared" si="9"/>
        <v>0</v>
      </c>
      <c r="T38" s="415">
        <f t="shared" si="9"/>
        <v>1030.5</v>
      </c>
      <c r="U38" s="415">
        <f t="shared" si="9"/>
        <v>0</v>
      </c>
      <c r="V38" s="415">
        <f t="shared" si="9"/>
        <v>1656</v>
      </c>
      <c r="W38" s="415">
        <f t="shared" si="9"/>
        <v>0</v>
      </c>
      <c r="X38" s="415">
        <f t="shared" si="9"/>
        <v>0</v>
      </c>
      <c r="Y38" s="415">
        <f t="shared" si="9"/>
        <v>0</v>
      </c>
      <c r="Z38" s="416">
        <f t="shared" si="9"/>
        <v>410</v>
      </c>
      <c r="AA38" s="417">
        <f t="shared" si="4"/>
        <v>5582.6</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88.8</v>
      </c>
      <c r="M39" s="418">
        <f>+ｷ.紙くず!$Z$28</f>
        <v>0.8</v>
      </c>
      <c r="N39" s="418">
        <f>+ｸ.木くず!$Z$28</f>
        <v>2391.5</v>
      </c>
      <c r="O39" s="418">
        <f>+ｹ.繊維くず!$Z$28</f>
        <v>5</v>
      </c>
      <c r="P39" s="418">
        <f>+ｺ.動植物性残さ!$Z$28</f>
        <v>0</v>
      </c>
      <c r="Q39" s="418">
        <f>+ｻ.動物系固形不要物!$Z$28</f>
        <v>0</v>
      </c>
      <c r="R39" s="418">
        <f>+ｼ.ｺﾞﾑくず!$Z$28</f>
        <v>0</v>
      </c>
      <c r="S39" s="418">
        <f>+ｽ.金属くず!$Z$28</f>
        <v>0</v>
      </c>
      <c r="T39" s="418">
        <f>+ｾ.ｶﾞﾗｽ･ｺﾝｸﾘ･陶磁器くず!$Z$28</f>
        <v>1030.5</v>
      </c>
      <c r="U39" s="418">
        <f>+ｿ.鉱さい!$Z$28</f>
        <v>0</v>
      </c>
      <c r="V39" s="418">
        <f>+ﾀ.がれき類!$Z$28</f>
        <v>1656</v>
      </c>
      <c r="W39" s="418">
        <f>+ﾁ.動物のふん尿!$Z$28</f>
        <v>0</v>
      </c>
      <c r="X39" s="418">
        <f>+ﾂ.動物の死体!$Z$28</f>
        <v>0</v>
      </c>
      <c r="Y39" s="418">
        <f>+ﾃ.ばいじん!$Z$28</f>
        <v>0</v>
      </c>
      <c r="Z39" s="419">
        <f>+ﾄ.混合廃棄物その他!$Z$28</f>
        <v>410</v>
      </c>
      <c r="AA39" s="420">
        <f t="shared" si="4"/>
        <v>5582.6</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88.8</v>
      </c>
      <c r="M43" s="427">
        <f>+ｷ.紙くず!$AK$27</f>
        <v>0.8</v>
      </c>
      <c r="N43" s="427">
        <f>+ｸ.木くず!$AK$27</f>
        <v>2391.5</v>
      </c>
      <c r="O43" s="427">
        <f>+ｹ.繊維くず!$AK$27</f>
        <v>5</v>
      </c>
      <c r="P43" s="427">
        <f>+ｺ.動植物性残さ!$AK$27</f>
        <v>0</v>
      </c>
      <c r="Q43" s="427">
        <f>+ｻ.動物系固形不要物!$AK$27</f>
        <v>0</v>
      </c>
      <c r="R43" s="427">
        <f>+ｼ.ｺﾞﾑくず!$AK$27</f>
        <v>0</v>
      </c>
      <c r="S43" s="427">
        <f>+ｽ.金属くず!$AK$27</f>
        <v>0</v>
      </c>
      <c r="T43" s="427">
        <f>+ｾ.ｶﾞﾗｽ･ｺﾝｸﾘ･陶磁器くず!$AK$27</f>
        <v>1030.5</v>
      </c>
      <c r="U43" s="427">
        <f>+ｿ.鉱さい!$AK$27</f>
        <v>0</v>
      </c>
      <c r="V43" s="427">
        <f>+ﾀ.がれき類!$AK$27</f>
        <v>1656</v>
      </c>
      <c r="W43" s="427">
        <f>+ﾁ.動物のふん尿!$AK$27</f>
        <v>0</v>
      </c>
      <c r="X43" s="427">
        <f>+ﾂ.動物の死体!$AK$27</f>
        <v>0</v>
      </c>
      <c r="Y43" s="427">
        <f>+ﾃ.ばいじん!$AK$27</f>
        <v>0</v>
      </c>
      <c r="Z43" s="428">
        <f>+ﾄ.混合廃棄物その他!$AK$27</f>
        <v>410</v>
      </c>
      <c r="AA43" s="429">
        <f t="shared" si="4"/>
        <v>5582.6</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88.8</v>
      </c>
      <c r="M45" s="433">
        <f>+ｷ.紙くず!$AR$24</f>
        <v>0.8</v>
      </c>
      <c r="N45" s="433">
        <f>+ｸ.木くず!$AR$24</f>
        <v>2391.5</v>
      </c>
      <c r="O45" s="433">
        <f>+ｹ.繊維くず!$AR$24</f>
        <v>5</v>
      </c>
      <c r="P45" s="433">
        <f>+ｺ.動植物性残さ!$AR$24</f>
        <v>0</v>
      </c>
      <c r="Q45" s="433">
        <f>+ｻ.動物系固形不要物!$AR$24</f>
        <v>0</v>
      </c>
      <c r="R45" s="433">
        <f>+ｼ.ｺﾞﾑくず!$AR$24</f>
        <v>0</v>
      </c>
      <c r="S45" s="433">
        <f>+ｽ.金属くず!$AR$24</f>
        <v>0</v>
      </c>
      <c r="T45" s="433">
        <f>+ｾ.ｶﾞﾗｽ･ｺﾝｸﾘ･陶磁器くず!$AR$24</f>
        <v>1030.5</v>
      </c>
      <c r="U45" s="433">
        <f>+ｿ.鉱さい!$AR$24</f>
        <v>0</v>
      </c>
      <c r="V45" s="433">
        <f>+ﾀ.がれき類!$AR$24</f>
        <v>1656</v>
      </c>
      <c r="W45" s="433">
        <f>+ﾁ.動物のふん尿!$AR$24</f>
        <v>0</v>
      </c>
      <c r="X45" s="433">
        <f>+ﾂ.動物の死体!$AR$24</f>
        <v>0</v>
      </c>
      <c r="Y45" s="433">
        <f>+ﾃ.ばいじん!$AR$24</f>
        <v>0</v>
      </c>
      <c r="Z45" s="434">
        <f>+ﾄ.混合廃棄物その他!$AR$24</f>
        <v>410</v>
      </c>
      <c r="AA45" s="435">
        <f t="shared" si="4"/>
        <v>5582.6</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209.10000000000002</v>
      </c>
      <c r="M55" s="480">
        <f t="shared" si="10"/>
        <v>2.7</v>
      </c>
      <c r="N55" s="480">
        <f t="shared" si="10"/>
        <v>5060.3999999999996</v>
      </c>
      <c r="O55" s="480">
        <f t="shared" si="10"/>
        <v>11.9</v>
      </c>
      <c r="P55" s="480">
        <f t="shared" si="10"/>
        <v>0</v>
      </c>
      <c r="Q55" s="480">
        <f t="shared" si="10"/>
        <v>0</v>
      </c>
      <c r="R55" s="480">
        <f t="shared" si="10"/>
        <v>0</v>
      </c>
      <c r="S55" s="480">
        <f t="shared" si="10"/>
        <v>1.9</v>
      </c>
      <c r="T55" s="480">
        <f t="shared" si="10"/>
        <v>2262.9</v>
      </c>
      <c r="U55" s="480">
        <f t="shared" si="10"/>
        <v>0</v>
      </c>
      <c r="V55" s="480">
        <f t="shared" si="10"/>
        <v>10391</v>
      </c>
      <c r="W55" s="480">
        <f t="shared" si="10"/>
        <v>0</v>
      </c>
      <c r="X55" s="480">
        <f t="shared" si="10"/>
        <v>0</v>
      </c>
      <c r="Y55" s="480">
        <f t="shared" si="10"/>
        <v>0</v>
      </c>
      <c r="Z55" s="480">
        <f t="shared" si="10"/>
        <v>1246.7</v>
      </c>
      <c r="AA55" s="481">
        <f>+AA9+AA19+AA20</f>
        <v>19186.599999999999</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F37" sqref="F37:U37"/>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  月  30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横浜市泉区和泉町7858番地</v>
      </c>
      <c r="M16" s="851"/>
      <c r="N16" s="851"/>
      <c r="O16" s="851"/>
      <c r="P16" s="851"/>
      <c r="Q16" s="851"/>
      <c r="R16" s="851"/>
      <c r="S16" s="851"/>
      <c r="T16" s="851"/>
      <c r="U16" s="282"/>
    </row>
    <row r="17" spans="1:21" ht="26.25" customHeight="1" x14ac:dyDescent="0.15">
      <c r="C17" s="86"/>
      <c r="I17" s="25"/>
      <c r="J17" s="25" t="s">
        <v>7</v>
      </c>
      <c r="K17" s="25"/>
      <c r="L17" s="851" t="str">
        <f>+表紙!L41</f>
        <v>神奈川美研工業株式会社
代表取締役　石川ゆう</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045-395-0153</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神奈川美研工業株式会社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2642</v>
      </c>
      <c r="Q25" s="823"/>
      <c r="R25" s="823"/>
      <c r="S25" s="823"/>
      <c r="T25" s="823"/>
      <c r="U25" s="824"/>
    </row>
    <row r="26" spans="1:21" ht="26.25" customHeight="1" x14ac:dyDescent="0.15">
      <c r="C26" s="570" t="s">
        <v>11</v>
      </c>
      <c r="D26" s="571"/>
      <c r="E26" s="572"/>
      <c r="F26" s="838" t="str">
        <f>+表紙!F50</f>
        <v>横浜市泉区和泉町7858番地</v>
      </c>
      <c r="G26" s="839"/>
      <c r="H26" s="839"/>
      <c r="I26" s="839"/>
      <c r="J26" s="839"/>
      <c r="K26" s="839"/>
      <c r="L26" s="839"/>
      <c r="M26" s="839"/>
      <c r="N26" s="341" t="s">
        <v>172</v>
      </c>
      <c r="O26"/>
      <c r="P26"/>
      <c r="Q26" s="833" t="str">
        <f>IF(+表紙!Q50="","",+表紙!Q50)</f>
        <v>045-395-0153</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建築物の解体</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1108</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19</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10485.6</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解体工事現場での分別作業推進</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8701</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自社処分場と連携した分別作業の推進</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再生利用先の搬入状況に応じた分別</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再生利用を増進させる工法と分別方法の検討</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再生砕石の生産量増大による直接再生利用の拡大</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再生利用先の搬入状況に応じた維持管理及び再生砕石の品質管理向上</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2599.5</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ISO14001の手法に基づく再資源化の推進</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3118.4</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自社中間処分場の継続した整備と、再資源化に向けた分別状況の見直しと改善</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7886.1</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7886.1</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再生利用を増進させる工法と分別方法の推進</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5582.6</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5582.6</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再生利用を増加させる分別処理の検討</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B4"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6.2</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6.2</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114.10000000000001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88.8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5.2</v>
      </c>
      <c r="G27" s="712"/>
      <c r="H27" s="214" t="s">
        <v>198</v>
      </c>
      <c r="L27" s="709"/>
      <c r="O27" s="699">
        <f>+Q30+ROUND(Q33,1)</f>
        <v>88.8</v>
      </c>
      <c r="P27" s="700"/>
      <c r="Q27" s="700"/>
      <c r="R27" s="700"/>
      <c r="S27" s="49" t="s">
        <v>38</v>
      </c>
      <c r="T27" s="70"/>
      <c r="U27" s="70"/>
      <c r="X27" s="68" t="s">
        <v>39</v>
      </c>
      <c r="Y27" s="71"/>
      <c r="AG27" s="58"/>
      <c r="AH27" s="58"/>
      <c r="AI27" s="58"/>
      <c r="AJ27" s="58"/>
      <c r="AK27" s="742">
        <f>+AG18+O27</f>
        <v>88.8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88.8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108.9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88.8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108.9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0.8</v>
      </c>
      <c r="P27" s="700"/>
      <c r="Q27" s="700"/>
      <c r="R27" s="700"/>
      <c r="S27" s="49" t="s">
        <v>38</v>
      </c>
      <c r="T27" s="70"/>
      <c r="U27" s="70"/>
      <c r="X27" s="68" t="s">
        <v>39</v>
      </c>
      <c r="Y27" s="71"/>
      <c r="AG27" s="58"/>
      <c r="AH27" s="58"/>
      <c r="AI27" s="58"/>
      <c r="AJ27" s="58"/>
      <c r="AK27" s="742">
        <f>+AG18+O27</f>
        <v>0.8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神奈川美研工業株式会社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2400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8.5</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8.5</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2660.3999999999996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2391.5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7.7</v>
      </c>
      <c r="G27" s="712"/>
      <c r="H27" s="214" t="s">
        <v>198</v>
      </c>
      <c r="L27" s="709"/>
      <c r="O27" s="699">
        <f>+Q30+ROUND(Q33,1)</f>
        <v>2391.5</v>
      </c>
      <c r="P27" s="700"/>
      <c r="Q27" s="700"/>
      <c r="R27" s="700"/>
      <c r="S27" s="49" t="s">
        <v>38</v>
      </c>
      <c r="T27" s="70"/>
      <c r="U27" s="70"/>
      <c r="X27" s="68" t="s">
        <v>39</v>
      </c>
      <c r="Y27" s="71"/>
      <c r="AG27" s="58"/>
      <c r="AH27" s="58"/>
      <c r="AI27" s="58"/>
      <c r="AJ27" s="58"/>
      <c r="AK27" s="742">
        <f>+AG18+O27</f>
        <v>2391.5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2391.5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2652.7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2391.5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2652.7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2025-06-30T06:20:24Z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