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8825" windowHeight="7365"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<sst xmlns="http://schemas.openxmlformats.org/spreadsheetml/2006/main" count="3303" uniqueCount="472">
  <si>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</si>
  <si>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</si>
  <si>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</si>
  <si>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</si>
  <si>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</si>
  <si>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</si>
  <si>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</si>
  <si>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</si>
  <si>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</si>
  <si>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</si>
  <si>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</si>
  <si>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</si>
  <si>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</si>
  <si>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</si>
  <si>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</si>
  <si>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</si>
  <si>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</si>
  <si>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</si>
  <si>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</si>
  <si>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</si>
  <si>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</si>
  <si>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</si>
  <si>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</si>
  <si>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</si>
  <si>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</si>
  <si>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</si>
  <si>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</si>
  <si>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</si>
  <si>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</si>
  <si>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</si>
  <si>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</si>
  <si>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</si>
  <si>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</si>
  <si>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</si>
  <si>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</si>
  <si>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</si>
  <si>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</si>
  <si>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</si>
  <si>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</si>
  <si>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</si>
  <si>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</si>
  <si>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</si>
  <si>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</si>
  <si>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</si>
  <si>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</si>
  <si>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</si>
  <si>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</si>
  <si>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</si>
  <si>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</si>
  <si>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</si>
  <si>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</si>
  <si>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</si>
  <si>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</si>
  <si>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</si>
  <si>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</si>
  <si>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</si>
  <si>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</si>
  <si>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</si>
  <si>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</si>
  <si>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</si>
  <si>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</si>
  <si>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</si>
  <si>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</si>
  <si>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</si>
  <si>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</si>
  <si>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</si>
  <si>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</si>
  <si>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</si>
  <si>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</si>
  <si>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</si>
  <si>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</si>
  <si>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</si>
  <si>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</si>
  <si>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</si>
  <si>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</si>
  <si>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</si>
  <si>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</si>
  <si>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</si>
  <si>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</si>
  <si>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</si>
  <si>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</si>
  <si>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</si>
  <si>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</si>
  <si>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</si>
  <si>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</si>
  <si>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</si>
  <si>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</si>
  <si>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</si>
  <si>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</si>
  <si>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</si>
  <si>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</si>
  <si>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</si>
  <si>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</si>
  <si>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</si>
  <si>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</si>
  <si>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</si>
  <si>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</si>
  <si>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</si>
  <si>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</si>
  <si>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</si>
  <si>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</si>
  <si>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</si>
  <si>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</si>
  <si>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</si>
  <si>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</si>
  <si>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</si>
  <si>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</si>
  <si>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</si>
  <si>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</si>
  <si>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</si>
  <si>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</si>
  <si>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</si>
  <si>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</si>
  <si>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</si>
  <si>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</si>
  <si>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</si>
  <si>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</si>
  <si>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</si>
  <si>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</si>
  <si>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</si>
  <si>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</si>
  <si>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</si>
  <si>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</si>
  <si>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</si>
  <si>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</si>
  <si>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</si>
  <si>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</si>
  <si>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</si>
  <si>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</si>
  <si>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</si>
  <si>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</si>
  <si>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</si>
  <si>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</si>
  <si>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</si>
  <si>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</si>
  <si>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</si>
  <si>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</si>
  <si>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</si>
  <si>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</si>
  <si>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</si>
  <si>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</si>
  <si>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</si>
  <si>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</si>
  <si>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</si>
  <si>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</si>
  <si>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</si>
  <si>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</si>
  <si>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</si>
  <si>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</si>
  <si>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</si>
  <si>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</si>
  <si>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</si>
  <si>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</si>
  <si>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</si>
  <si>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</si>
  <si>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</si>
  <si>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</si>
  <si>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</si>
  <si>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</si>
  <si>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</si>
  <si>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</si>
  <si>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</si>
  <si>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</si>
  <si>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</si>
  <si>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</si>
  <si>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</si>
  <si>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</si>
  <si>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</si>
  <si>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</si>
  <si>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</si>
  <si>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</si>
  <si>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</si>
  <si>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</si>
  <si>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</si>
  <si>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</si>
  <si>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</si>
  <si>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</si>
  <si>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</si>
  <si>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</si>
  <si>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</si>
  <si>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</si>
  <si>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</si>
  <si>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</si>
  <si>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</si>
  <si>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</si>
  <si>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</si>
  <si>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</si>
  <si>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</si>
  <si>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</si>
  <si>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</si>
  <si>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</si>
  <si>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</si>
  <si>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</si>
  <si>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</si>
  <si>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</si>
  <si>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</si>
  <si>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</si>
  <si>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</si>
  <si>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</si>
  <si>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</si>
  <si>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</si>
  <si>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</si>
  <si>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</si>
  <si>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</si>
  <si>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</si>
  <si>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</si>
  <si>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</si>
  <si>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</si>
  <si>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</si>
  <si>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</si>
  <si>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</si>
  <si>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</si>
  <si>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</si>
  <si>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</si>
  <si>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</si>
  <si>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</si>
  <si>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</si>
  <si>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</si>
  <si>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</si>
  <si>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</si>
  <si>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</si>
  <si>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</si>
  <si>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</si>
  <si>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</si>
  <si>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</si>
  <si>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</si>
  <si>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</si>
  <si>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</si>
  <si>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</si>
  <si>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</si>
  <si>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</si>
  <si>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</si>
  <si>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</si>
  <si>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</si>
  <si>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</si>
  <si>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</si>
  <si>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</si>
  <si>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</si>
  <si>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</si>
  <si>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</si>
  <si>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</si>
  <si>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</si>
  <si>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</si>
  <si>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</si>
  <si>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</si>
  <si>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</si>
  <si>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</si>
  <si>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</si>
  <si>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</si>
  <si>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</si>
  <si>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</si>
  <si>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</si>
  <si>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</si>
  <si>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</si>
  <si>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</si>
  <si>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</si>
  <si>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</si>
  <si>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</si>
  <si>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</si>
  <si>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</si>
  <si>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</si>
  <si>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</si>
  <si>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</si>
  <si>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</si>
  <si>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</si>
  <si>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</si>
  <si>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</si>
  <si>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</si>
  <si>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</si>
  <si>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</si>
  <si>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</si>
  <si>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</si>
  <si>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</si>
  <si>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</si>
  <si>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</si>
  <si>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</si>
  <si>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</si>
  <si>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</si>
  <si>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</si>
  <si>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</si>
  <si>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</si>
  <si>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</si>
  <si>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</si>
  <si>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</si>
  <si>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</si>
  <si>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</si>
  <si>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</si>
  <si>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</si>
  <si>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</si>
  <si>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</si>
  <si>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</si>
  <si>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</si>
  <si>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</si>
  <si>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</si>
  <si>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</si>
  <si>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</si>
  <si>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</si>
  <si>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</si>
  <si>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</si>
  <si>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</si>
  <si>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</si>
  <si>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</si>
  <si>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</si>
  <si>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</si>
  <si>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</si>
  <si>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</si>
  <si>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</si>
  <si>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</si>
  <si>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</si>
  <si>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</si>
  <si>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</si>
  <si>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</si>
  <si>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</si>
  <si>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</si>
  <si>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</si>
  <si>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</si>
  <si>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</si>
  <si>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</si>
  <si>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</si>
  <si>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</si>
  <si>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</si>
  <si>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</si>
  <si>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</si>
  <si>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</si>
  <si>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</si>
  <si>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</si>
  <si>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</si>
  <si>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</si>
  <si>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</si>
  <si>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</si>
  <si>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</si>
  <si>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</si>
  <si>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</si>
  <si>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</si>
  <si>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</si>
  <si>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</si>
  <si>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</si>
  <si>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</si>
  <si>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</si>
  <si>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</si>
  <si>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</si>
  <si>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</si>
  <si>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</si>
  <si>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</si>
  <si>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</si>
  <si>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</si>
  <si>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</si>
  <si>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</si>
  <si>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</si>
  <si>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</si>
  <si>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</si>
  <si>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</si>
  <si>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</si>
  <si>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</si>
  <si>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</si>
  <si>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</si>
  <si>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</si>
  <si>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</si>
  <si>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</si>
  <si>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</si>
  <si>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</si>
  <si>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</si>
  <si>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</si>
  <si>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</si>
  <si>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</si>
  <si>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</si>
  <si>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</si>
  <si>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</si>
  <si>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</si>
  <si>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</si>
  <si>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</si>
  <si>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</si>
  <si>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</si>
  <si>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</si>
  <si>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</si>
  <si>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</si>
  <si>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</si>
  <si>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</si>
  <si>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</si>
  <si>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</si>
  <si>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</si>
  <si>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</si>
  <si>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</si>
  <si>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</si>
  <si>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</si>
  <si>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</si>
  <si>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</si>
  <si>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</si>
  <si>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</si>
  <si>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</si>
  <si>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</si>
  <si>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</si>
  <si>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</si>
  <si>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</si>
  <si>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</si>
  <si>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</si>
  <si>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</si>
  <si>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</si>
  <si>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</si>
  <si>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</si>
  <si>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</si>
  <si>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</si>
  <si>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</si>
  <si>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</si>
  <si>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</si>
  <si>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</si>
  <si>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</si>
  <si>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</si>
  <si>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</si>
  <si>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</si>
  <si>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</si>
  <si>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</si>
  <si>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</si>
  <si>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</si>
  <si>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</si>
  <si>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</si>
  <si>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</si>
  <si>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</si>
  <si>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</si>
  <si>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</si>
  <si>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</si>
  <si>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</si>
  <si>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</si>
  <si>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</si>
  <si>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</si>
  <si>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</si>
  <si>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</si>
  <si>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</si>
  <si>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</si>
  <si>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</si>
  <si>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</si>
  <si>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</si>
  <si>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</si>
  <si>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</si>
  <si>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</si>
  <si>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</si>
  <si>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</si>
  <si>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</si>
  <si>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</si>
  <si>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</si>
  <si>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</si>
  <si>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</si>
  <si>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</si>
  <si>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</si>
  <si>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</si>
  <si>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</si>
  <si>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</si>
  <si>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</si>
  <si>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</si>
  <si>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</si>
  <si>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</si>
  <si>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</si>
  <si>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</si>
  <si>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</si>
  <si>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</si>
  <si>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</si>
  <si>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</si>
  <si>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</si>
  <si>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</si>
  <si>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</si>
  <si>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</si>
  <si>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</si>
  <si>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</si>
  <si>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6月   30 日</t>
    <phoneticPr fontId="3"/>
  </si>
  <si>
    <t>横浜市西区岡野1-15-6</t>
    <phoneticPr fontId="3"/>
  </si>
  <si>
    <t>岩野建設株式会社 代表取締役 岩野俊一郎</t>
    <phoneticPr fontId="3"/>
  </si>
  <si>
    <t>岩野建設株式会社</t>
    <phoneticPr fontId="3"/>
  </si>
  <si>
    <t>045-311-3033</t>
    <phoneticPr fontId="3"/>
  </si>
  <si>
    <t>横浜市長</t>
    <phoneticPr fontId="3"/>
  </si>
  <si>
    <t>Ｄ－建設業</t>
    <phoneticPr fontId="3"/>
  </si>
  <si>
    <t>06-総合工事業</t>
    <phoneticPr fontId="3"/>
  </si>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</sst>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49" zoomScaleNormal="100" zoomScaleSheetLayoutView="100" workbookViewId="0">
      <selection activeCell="F60" sqref="F60:O6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471</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468</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2640</v>
      </c>
      <c r="N48" s="615"/>
      <c r="O48" s="616"/>
    </row>
    <row r="49" spans="3:21" ht="18" customHeight="1">
      <c r="C49" s="593" t="s">
        <v>11</v>
      </c>
      <c r="D49" s="594"/>
      <c r="E49" s="595"/>
      <c r="F49" s="648" t="s">
        <v>464</v>
      </c>
      <c r="G49" s="649"/>
      <c r="H49" s="649"/>
      <c r="I49" s="649"/>
      <c r="J49" s="649"/>
      <c r="K49" s="649"/>
      <c r="L49" s="463" t="s">
        <v>172</v>
      </c>
      <c r="M49" s="466"/>
      <c r="N49" s="617"/>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469</v>
      </c>
      <c r="G52" s="548"/>
      <c r="H52" s="548"/>
      <c r="I52" s="548"/>
      <c r="J52" s="36" t="s">
        <v>47</v>
      </c>
      <c r="K52" s="36"/>
      <c r="L52" s="549" t="s">
        <v>470</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258</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19</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4150</v>
      </c>
      <c r="I63" s="292" t="s">
        <v>4</v>
      </c>
      <c r="J63" s="571" t="s">
        <v>324</v>
      </c>
      <c r="K63" s="572"/>
      <c r="L63" s="573"/>
      <c r="M63" s="563">
        <f>+別紙!AA14</f>
        <v>4150</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t="str">
        <f>+別紙!AA16</f>
        <v>0</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25" zoomScaleNormal="100" workbookViewId="0">
      <selection activeCell="H35" sqref="H3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0.2</v>
      </c>
      <c r="Q27" s="712"/>
      <c r="R27" s="712"/>
      <c r="S27" s="712"/>
      <c r="T27" s="54" t="s">
        <v>38</v>
      </c>
      <c r="U27" s="74"/>
      <c r="V27" s="74"/>
      <c r="Y27" s="72" t="s">
        <v>39</v>
      </c>
      <c r="Z27" s="75"/>
      <c r="AH27" s="63"/>
      <c r="AI27" s="63"/>
      <c r="AJ27" s="63"/>
      <c r="AK27" s="63"/>
      <c r="AL27" s="675">
        <f>+AH18+P27</f>
        <v>0.2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0.2</v>
      </c>
      <c r="I29" s="708"/>
      <c r="J29" s="211" t="s">
        <v>198</v>
      </c>
      <c r="M29" s="681"/>
      <c r="P29" s="66"/>
      <c r="Q29" s="158"/>
      <c r="R29" s="61" t="s">
        <v>183</v>
      </c>
      <c r="S29" s="683" t="s">
        <v>33</v>
      </c>
      <c r="T29" s="697"/>
      <c r="U29" s="697"/>
      <c r="V29" s="698"/>
      <c r="W29" s="58"/>
      <c r="X29" s="76"/>
      <c r="Y29" s="713" t="s">
        <v>258</v>
      </c>
      <c r="Z29" s="714"/>
      <c r="AA29" s="669">
        <v>0.2</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0.2</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topLeftCell="A9" zoomScaleNormal="100" workbookViewId="0">
      <selection activeCell="L6" sqref="L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K28" sqref="K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v>
      </c>
      <c r="E24" s="729"/>
      <c r="F24" s="729"/>
      <c r="G24" s="211" t="s">
        <v>198</v>
      </c>
      <c r="H24" s="707">
        <f>+F12</f>
        <v>1.6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1.6</v>
      </c>
      <c r="Q27" s="712"/>
      <c r="R27" s="712"/>
      <c r="S27" s="712"/>
      <c r="T27" s="54" t="s">
        <v>38</v>
      </c>
      <c r="U27" s="74"/>
      <c r="V27" s="74"/>
      <c r="Y27" s="72" t="s">
        <v>39</v>
      </c>
      <c r="Z27" s="75"/>
      <c r="AH27" s="63"/>
      <c r="AI27" s="63"/>
      <c r="AJ27" s="63"/>
      <c r="AK27" s="63"/>
      <c r="AL27" s="675">
        <f>+AH18+P27</f>
        <v>1.6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v>
      </c>
      <c r="E29" s="729"/>
      <c r="F29" s="729"/>
      <c r="G29" s="211" t="s">
        <v>198</v>
      </c>
      <c r="H29" s="707">
        <f>+AL27</f>
        <v>1.6</v>
      </c>
      <c r="I29" s="708"/>
      <c r="J29" s="211" t="s">
        <v>198</v>
      </c>
      <c r="M29" s="681"/>
      <c r="P29" s="66"/>
      <c r="Q29" s="158"/>
      <c r="R29" s="61" t="s">
        <v>183</v>
      </c>
      <c r="S29" s="683" t="s">
        <v>33</v>
      </c>
      <c r="T29" s="697"/>
      <c r="U29" s="697"/>
      <c r="V29" s="698"/>
      <c r="W29" s="58"/>
      <c r="X29" s="76"/>
      <c r="Y29" s="713" t="s">
        <v>258</v>
      </c>
      <c r="Z29" s="714"/>
      <c r="AA29" s="669">
        <v>1.6</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1.6</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7" zoomScaleNormal="100" workbookViewId="0">
      <selection activeCell="AF29" sqref="AF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2707.6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4000</v>
      </c>
      <c r="E24" s="729"/>
      <c r="F24" s="729"/>
      <c r="G24" s="211" t="s">
        <v>198</v>
      </c>
      <c r="H24" s="707">
        <f>+F12</f>
        <v>2707.6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2707.6</v>
      </c>
      <c r="Q27" s="712"/>
      <c r="R27" s="712"/>
      <c r="S27" s="712"/>
      <c r="T27" s="54" t="s">
        <v>38</v>
      </c>
      <c r="U27" s="74"/>
      <c r="V27" s="74"/>
      <c r="Y27" s="72" t="s">
        <v>39</v>
      </c>
      <c r="Z27" s="75"/>
      <c r="AH27" s="63"/>
      <c r="AI27" s="63"/>
      <c r="AJ27" s="63"/>
      <c r="AK27" s="63"/>
      <c r="AL27" s="675">
        <f>+AH18+P27</f>
        <v>2707.6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4000</v>
      </c>
      <c r="E29" s="729"/>
      <c r="F29" s="729"/>
      <c r="G29" s="211" t="s">
        <v>198</v>
      </c>
      <c r="H29" s="707">
        <f>+AL27</f>
        <v>2707.6</v>
      </c>
      <c r="I29" s="708"/>
      <c r="J29" s="211" t="s">
        <v>198</v>
      </c>
      <c r="M29" s="681"/>
      <c r="P29" s="66"/>
      <c r="Q29" s="158"/>
      <c r="R29" s="61" t="s">
        <v>183</v>
      </c>
      <c r="S29" s="683" t="s">
        <v>33</v>
      </c>
      <c r="T29" s="697"/>
      <c r="U29" s="697"/>
      <c r="V29" s="698"/>
      <c r="W29" s="58"/>
      <c r="X29" s="76"/>
      <c r="Y29" s="713" t="s">
        <v>258</v>
      </c>
      <c r="Z29" s="714"/>
      <c r="AA29" s="669">
        <v>2707.6</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2707.6</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5"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岩野建設株式会社</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A23" sqref="A2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38.299999999999997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90</v>
      </c>
      <c r="E24" s="729"/>
      <c r="F24" s="729"/>
      <c r="G24" s="211" t="s">
        <v>198</v>
      </c>
      <c r="H24" s="707">
        <f>+F12</f>
        <v>38.299999999999997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38.299999999999997</v>
      </c>
      <c r="Q27" s="712"/>
      <c r="R27" s="712"/>
      <c r="S27" s="712"/>
      <c r="T27" s="54" t="s">
        <v>38</v>
      </c>
      <c r="U27" s="74"/>
      <c r="V27" s="74"/>
      <c r="Y27" s="72" t="s">
        <v>39</v>
      </c>
      <c r="Z27" s="75"/>
      <c r="AH27" s="63"/>
      <c r="AI27" s="63"/>
      <c r="AJ27" s="63"/>
      <c r="AK27" s="63"/>
      <c r="AL27" s="675">
        <f>+AH18+P27</f>
        <v>38.299999999999997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90</v>
      </c>
      <c r="E29" s="729"/>
      <c r="F29" s="729"/>
      <c r="G29" s="211" t="s">
        <v>198</v>
      </c>
      <c r="H29" s="707">
        <f>+AL27</f>
        <v>38.299999999999997</v>
      </c>
      <c r="I29" s="708"/>
      <c r="J29" s="211" t="s">
        <v>198</v>
      </c>
      <c r="M29" s="681"/>
      <c r="P29" s="66"/>
      <c r="Q29" s="158"/>
      <c r="R29" s="61" t="s">
        <v>183</v>
      </c>
      <c r="S29" s="683" t="s">
        <v>33</v>
      </c>
      <c r="T29" s="697"/>
      <c r="U29" s="697"/>
      <c r="V29" s="698"/>
      <c r="W29" s="58"/>
      <c r="X29" s="76"/>
      <c r="Y29" s="713" t="s">
        <v>258</v>
      </c>
      <c r="Z29" s="714"/>
      <c r="AA29" s="669">
        <v>38.299999999999997</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38.299999999999997</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岩野建設株式会社</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20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20</v>
      </c>
      <c r="M9" s="392">
        <f>IF(OR(ｷ.紙くず!D24&gt;0,ｷ.紙くず!D24&lt;0),ｷ.紙くず!D24,IF(M$19&gt;0,"0",0))</f>
        <v>0</v>
      </c>
      <c r="N9" s="392">
        <f>IF(OR(ｸ.木くず!D24&gt;0,ｸ.木くず!D24&lt;0),ｸ.木くず!D24,IF(N$19&gt;0,"0",0))</f>
        <v>10</v>
      </c>
      <c r="O9" s="392" t="str">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10</v>
      </c>
      <c r="U9" s="392">
        <f>IF(OR(ｿ.鉱さい!D24&gt;0,ｿ.鉱さい!D24&lt;0),ｿ.鉱さい!D24,IF(U$19&gt;0,"0",0))</f>
        <v>0</v>
      </c>
      <c r="V9" s="392">
        <f>IF(OR(ﾀ.がれき類!D24&gt;0,ﾀ.がれき類!D24&lt;0),ﾀ.がれき類!D24,IF(V$19&gt;0,"0",0))</f>
        <v>4000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90</v>
      </c>
      <c r="AA9" s="394">
        <f>IF(SUM(G9:Z9)&gt;0,SUM(G9:Z9),IF(AA$19&gt;0,"0",0))</f>
        <v>4150</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20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20</v>
      </c>
      <c r="M14" s="398">
        <f>IF(OR(ｷ.紙くず!D29&gt;0,ｷ.紙くず!D29&lt;0),ｷ.紙くず!D29,IF(M$19&gt;0,"0",0))</f>
        <v>0</v>
      </c>
      <c r="N14" s="398">
        <f>IF(OR(ｸ.木くず!D29&gt;0,ｸ.木くず!D29&lt;0),ｸ.木くず!D29,IF(N$19&gt;0,"0",0))</f>
        <v>10</v>
      </c>
      <c r="O14" s="398" t="str">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10</v>
      </c>
      <c r="U14" s="398">
        <f>IF(OR(ｿ.鉱さい!D29&gt;0,ｿ.鉱さい!D29&lt;0),ｿ.鉱さい!D29,IF(U$19&gt;0,"0",0))</f>
        <v>0</v>
      </c>
      <c r="V14" s="398">
        <f>IF(OR(ﾀ.がれき類!D29&gt;0,ﾀ.がれき類!D29&lt;0),ﾀ.がれき類!D29,IF(V$19&gt;0,"0",0))</f>
        <v>4000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90</v>
      </c>
      <c r="AA14" s="400">
        <f t="shared" si="0"/>
        <v>4150</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t="str">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t="str">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t="str">
        <f>IF(OR(ｸ.木くず!D31&gt;0,ｸ.木くず!D31&lt;0),ｸ.木くず!D31,IF(N$19&gt;0,"0",0))</f>
        <v>0</v>
      </c>
      <c r="O16" s="398" t="str">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t="str">
        <f>IF(OR(ｾ.ｶﾞﾗｽ･ｺﾝｸﾘ･陶磁器くず!D31&gt;0,ｾ.ｶﾞﾗｽ･ｺﾝｸﾘ･陶磁器くず!D31&lt;0),ｾ.ｶﾞﾗｽ･ｺﾝｸﾘ･陶磁器くず!D31,IF(T$19&gt;0,"0",0))</f>
        <v>0</v>
      </c>
      <c r="U16" s="398">
        <f>IF(OR(ｿ.鉱さい!D31&gt;0,ｿ.鉱さい!D31&lt;0),ｿ.鉱さい!D31,IF(U$19&gt;0,"0",0))</f>
        <v>0</v>
      </c>
      <c r="V16" s="398" t="str">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t="str">
        <f t="shared" si="0"/>
        <v>0</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5.5</v>
      </c>
      <c r="I19" s="404">
        <f t="shared" si="1"/>
        <v>0</v>
      </c>
      <c r="J19" s="404">
        <f t="shared" si="1"/>
        <v>0</v>
      </c>
      <c r="K19" s="404">
        <f t="shared" si="1"/>
        <v>0</v>
      </c>
      <c r="L19" s="404">
        <f t="shared" si="1"/>
        <v>0</v>
      </c>
      <c r="M19" s="404">
        <f t="shared" si="1"/>
        <v>0</v>
      </c>
      <c r="N19" s="404">
        <f t="shared" si="1"/>
        <v>16.8</v>
      </c>
      <c r="O19" s="404">
        <f t="shared" si="1"/>
        <v>0.2</v>
      </c>
      <c r="P19" s="404">
        <f t="shared" si="1"/>
        <v>0</v>
      </c>
      <c r="Q19" s="404">
        <f t="shared" si="1"/>
        <v>0</v>
      </c>
      <c r="R19" s="404">
        <f t="shared" si="1"/>
        <v>0</v>
      </c>
      <c r="S19" s="404">
        <f t="shared" si="1"/>
        <v>0</v>
      </c>
      <c r="T19" s="404">
        <f t="shared" si="1"/>
        <v>1.6</v>
      </c>
      <c r="U19" s="404">
        <f t="shared" si="1"/>
        <v>0</v>
      </c>
      <c r="V19" s="404">
        <f t="shared" si="1"/>
        <v>2707.6</v>
      </c>
      <c r="W19" s="404">
        <f t="shared" si="1"/>
        <v>0</v>
      </c>
      <c r="X19" s="404">
        <f t="shared" si="1"/>
        <v>0</v>
      </c>
      <c r="Y19" s="404">
        <f t="shared" si="1"/>
        <v>0</v>
      </c>
      <c r="Z19" s="405">
        <f t="shared" si="1"/>
        <v>38.299999999999997</v>
      </c>
      <c r="AA19" s="406">
        <f t="shared" ref="AA19:AA25" si="2">SUM(G19:Z19)</f>
        <v>2770</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5.5</v>
      </c>
      <c r="I41" s="440">
        <f t="shared" si="8"/>
        <v>0</v>
      </c>
      <c r="J41" s="440">
        <f t="shared" si="8"/>
        <v>0</v>
      </c>
      <c r="K41" s="440">
        <f t="shared" si="8"/>
        <v>0</v>
      </c>
      <c r="L41" s="440">
        <f t="shared" si="8"/>
        <v>0</v>
      </c>
      <c r="M41" s="440">
        <f t="shared" si="8"/>
        <v>0</v>
      </c>
      <c r="N41" s="440">
        <f t="shared" si="8"/>
        <v>16.8</v>
      </c>
      <c r="O41" s="440">
        <f t="shared" si="8"/>
        <v>0.2</v>
      </c>
      <c r="P41" s="440">
        <f t="shared" si="8"/>
        <v>0</v>
      </c>
      <c r="Q41" s="440">
        <f t="shared" si="8"/>
        <v>0</v>
      </c>
      <c r="R41" s="440">
        <f t="shared" si="8"/>
        <v>0</v>
      </c>
      <c r="S41" s="440">
        <f t="shared" si="8"/>
        <v>0</v>
      </c>
      <c r="T41" s="440">
        <f t="shared" si="8"/>
        <v>1.6</v>
      </c>
      <c r="U41" s="440">
        <f t="shared" si="8"/>
        <v>0</v>
      </c>
      <c r="V41" s="440">
        <f t="shared" si="8"/>
        <v>2707.6</v>
      </c>
      <c r="W41" s="440">
        <f t="shared" si="8"/>
        <v>0</v>
      </c>
      <c r="X41" s="440">
        <f t="shared" si="8"/>
        <v>0</v>
      </c>
      <c r="Y41" s="440">
        <f t="shared" si="8"/>
        <v>0</v>
      </c>
      <c r="Z41" s="441">
        <f t="shared" si="8"/>
        <v>38.299999999999997</v>
      </c>
      <c r="AA41" s="442">
        <f t="shared" si="4"/>
        <v>2770</v>
      </c>
    </row>
    <row r="42" spans="2:27" ht="20.45" customHeight="1">
      <c r="B42" s="182"/>
      <c r="C42" s="791"/>
      <c r="D42" s="224"/>
      <c r="E42" s="222" t="s">
        <v>262</v>
      </c>
      <c r="F42" s="461"/>
      <c r="G42" s="431">
        <f t="shared" ref="G42:Z42" si="9">SUM(G43:G45)</f>
        <v>0</v>
      </c>
      <c r="H42" s="431">
        <f t="shared" si="9"/>
        <v>5.5</v>
      </c>
      <c r="I42" s="431">
        <f t="shared" si="9"/>
        <v>0</v>
      </c>
      <c r="J42" s="431">
        <f t="shared" si="9"/>
        <v>0</v>
      </c>
      <c r="K42" s="431">
        <f t="shared" si="9"/>
        <v>0</v>
      </c>
      <c r="L42" s="431">
        <f t="shared" si="9"/>
        <v>0</v>
      </c>
      <c r="M42" s="431">
        <f t="shared" si="9"/>
        <v>0</v>
      </c>
      <c r="N42" s="431">
        <f t="shared" si="9"/>
        <v>16.8</v>
      </c>
      <c r="O42" s="431">
        <f t="shared" si="9"/>
        <v>0.2</v>
      </c>
      <c r="P42" s="431">
        <f t="shared" si="9"/>
        <v>0</v>
      </c>
      <c r="Q42" s="431">
        <f t="shared" si="9"/>
        <v>0</v>
      </c>
      <c r="R42" s="431">
        <f t="shared" si="9"/>
        <v>0</v>
      </c>
      <c r="S42" s="431">
        <f t="shared" si="9"/>
        <v>0</v>
      </c>
      <c r="T42" s="431">
        <f t="shared" si="9"/>
        <v>1.6</v>
      </c>
      <c r="U42" s="431">
        <f t="shared" si="9"/>
        <v>0</v>
      </c>
      <c r="V42" s="431">
        <f t="shared" si="9"/>
        <v>2707.6</v>
      </c>
      <c r="W42" s="431">
        <f t="shared" si="9"/>
        <v>0</v>
      </c>
      <c r="X42" s="431">
        <f t="shared" si="9"/>
        <v>0</v>
      </c>
      <c r="Y42" s="431">
        <f t="shared" si="9"/>
        <v>0</v>
      </c>
      <c r="Z42" s="432">
        <f t="shared" si="9"/>
        <v>38.299999999999997</v>
      </c>
      <c r="AA42" s="433">
        <f t="shared" si="4"/>
        <v>2770</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0</v>
      </c>
    </row>
    <row r="44" spans="2:27" ht="20.45" customHeight="1">
      <c r="B44" s="182"/>
      <c r="C44" s="791"/>
      <c r="D44" s="225"/>
      <c r="E44" s="220"/>
      <c r="F44" s="218" t="s">
        <v>261</v>
      </c>
      <c r="G44" s="434">
        <f>+ｱ.燃え殻!$AA$29</f>
        <v>0</v>
      </c>
      <c r="H44" s="434">
        <f>+ｲ.汚泥!$AA$29</f>
        <v>5.5</v>
      </c>
      <c r="I44" s="434">
        <f>+ｳ.廃油!$AA$29</f>
        <v>0</v>
      </c>
      <c r="J44" s="434">
        <f>+ｴ.廃酸!$AA$29</f>
        <v>0</v>
      </c>
      <c r="K44" s="434">
        <f>+ｵ.廃ｱﾙｶﾘ!$AA$29</f>
        <v>0</v>
      </c>
      <c r="L44" s="434">
        <f>+ｶ.廃ﾌﾟﾗ類!$AA$29</f>
        <v>0</v>
      </c>
      <c r="M44" s="434">
        <f>+ｷ.紙くず!$AA$29</f>
        <v>0</v>
      </c>
      <c r="N44" s="434">
        <f>+ｸ.木くず!$AA$29</f>
        <v>16.8</v>
      </c>
      <c r="O44" s="434">
        <f>+ｹ.繊維くず!$AA$29</f>
        <v>0.2</v>
      </c>
      <c r="P44" s="434">
        <f>+ｺ.動植物性残さ!$AA$29</f>
        <v>0</v>
      </c>
      <c r="Q44" s="434">
        <f>+ｻ.動物系固形不要物!$AA$29</f>
        <v>0</v>
      </c>
      <c r="R44" s="434">
        <f>+ｼ.ｺﾞﾑくず!$AA$29</f>
        <v>0</v>
      </c>
      <c r="S44" s="434">
        <f>+ｽ.金属くず!$AA$29</f>
        <v>0</v>
      </c>
      <c r="T44" s="434">
        <f>+ｾ.ｶﾞﾗｽ･ｺﾝｸﾘ･陶磁器くず!$AA$29</f>
        <v>1.6</v>
      </c>
      <c r="U44" s="434">
        <f>+ｿ.鉱さい!$AA$29</f>
        <v>0</v>
      </c>
      <c r="V44" s="434">
        <f>+ﾀ.がれき類!$AA$29</f>
        <v>2707.6</v>
      </c>
      <c r="W44" s="434">
        <f>+ﾁ.動物のふん尿!$AA$29</f>
        <v>0</v>
      </c>
      <c r="X44" s="434">
        <f>+ﾂ.動物の死体!$AA$29</f>
        <v>0</v>
      </c>
      <c r="Y44" s="434">
        <f>+ﾃ.ばいじん!$AA$29</f>
        <v>0</v>
      </c>
      <c r="Z44" s="435">
        <f>+ﾄ.混合廃棄物その他!$AA$29</f>
        <v>38.299999999999997</v>
      </c>
      <c r="AA44" s="436">
        <f t="shared" si="4"/>
        <v>2770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5.5</v>
      </c>
      <c r="I47" s="443">
        <f>+ｳ.廃油!$AL$27</f>
        <v>0</v>
      </c>
      <c r="J47" s="443">
        <f>+ｴ.廃酸!$AL$27</f>
        <v>0</v>
      </c>
      <c r="K47" s="443">
        <f>+ｵ.廃ｱﾙｶﾘ!$AL$27</f>
        <v>0</v>
      </c>
      <c r="L47" s="443">
        <f>+ｶ.廃ﾌﾟﾗ類!$AL$27</f>
        <v>0</v>
      </c>
      <c r="M47" s="443">
        <f>+ｷ.紙くず!$AL$27</f>
        <v>0</v>
      </c>
      <c r="N47" s="443">
        <f>+ｸ.木くず!$AL$27</f>
        <v>16.8</v>
      </c>
      <c r="O47" s="443">
        <f>+ｹ.繊維くず!$AL$27</f>
        <v>0.2</v>
      </c>
      <c r="P47" s="443">
        <f>+ｺ.動植物性残さ!$AL$27</f>
        <v>0</v>
      </c>
      <c r="Q47" s="443">
        <f>+ｻ.動物系固形不要物!$AL$27</f>
        <v>0</v>
      </c>
      <c r="R47" s="443">
        <f>+ｼ.ｺﾞﾑくず!$AL$27</f>
        <v>0</v>
      </c>
      <c r="S47" s="443">
        <f>+ｽ.金属くず!$AL$27</f>
        <v>0</v>
      </c>
      <c r="T47" s="443">
        <f>+ｾ.ｶﾞﾗｽ･ｺﾝｸﾘ･陶磁器くず!$AL$27</f>
        <v>1.6</v>
      </c>
      <c r="U47" s="443">
        <f>+ｿ.鉱さい!$AL$27</f>
        <v>0</v>
      </c>
      <c r="V47" s="443">
        <f>+ﾀ.がれき類!$AL$27</f>
        <v>2707.6</v>
      </c>
      <c r="W47" s="443">
        <f>+ﾁ.動物のふん尿!$AL$27</f>
        <v>0</v>
      </c>
      <c r="X47" s="443">
        <f>+ﾂ.動物の死体!$AL$27</f>
        <v>0</v>
      </c>
      <c r="Y47" s="443">
        <f>+ﾃ.ばいじん!$AL$27</f>
        <v>0</v>
      </c>
      <c r="Z47" s="444">
        <f>+ﾄ.混合廃棄物その他!$AL$27</f>
        <v>38.299999999999997</v>
      </c>
      <c r="AA47" s="445">
        <f t="shared" si="4"/>
        <v>2770</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0</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0</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25.5</v>
      </c>
      <c r="I63" s="501">
        <f t="shared" si="10"/>
        <v>0</v>
      </c>
      <c r="J63" s="501">
        <f t="shared" si="10"/>
        <v>0</v>
      </c>
      <c r="K63" s="501">
        <f t="shared" si="10"/>
        <v>0</v>
      </c>
      <c r="L63" s="501">
        <f t="shared" si="10"/>
        <v>20</v>
      </c>
      <c r="M63" s="501">
        <f t="shared" si="10"/>
        <v>0</v>
      </c>
      <c r="N63" s="501">
        <f t="shared" si="10"/>
        <v>26.8</v>
      </c>
      <c r="O63" s="501">
        <f t="shared" si="10"/>
        <v>0.2</v>
      </c>
      <c r="P63" s="501">
        <f t="shared" si="10"/>
        <v>0</v>
      </c>
      <c r="Q63" s="501">
        <f t="shared" si="10"/>
        <v>0</v>
      </c>
      <c r="R63" s="501">
        <f t="shared" si="10"/>
        <v>0</v>
      </c>
      <c r="S63" s="501">
        <f t="shared" si="10"/>
        <v>0</v>
      </c>
      <c r="T63" s="501">
        <f t="shared" si="10"/>
        <v>11.6</v>
      </c>
      <c r="U63" s="501">
        <f t="shared" si="10"/>
        <v>0</v>
      </c>
      <c r="V63" s="501">
        <f t="shared" si="10"/>
        <v>6707.6</v>
      </c>
      <c r="W63" s="501">
        <f t="shared" si="10"/>
        <v>0</v>
      </c>
      <c r="X63" s="501">
        <f t="shared" si="10"/>
        <v>0</v>
      </c>
      <c r="Y63" s="501">
        <f t="shared" si="10"/>
        <v>0</v>
      </c>
      <c r="Z63" s="501">
        <f t="shared" si="10"/>
        <v>128.30000000000001</v>
      </c>
      <c r="AA63" s="502">
        <f>+AA9+AA19+AA20</f>
        <v>6920</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33"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 年    6月   30 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横浜市西区岡野1-15-6</v>
      </c>
      <c r="K16" s="850"/>
      <c r="L16" s="851"/>
      <c r="M16" s="851"/>
      <c r="N16" s="851"/>
      <c r="O16" s="852"/>
    </row>
    <row r="17" spans="1:48" ht="26.25" customHeight="1">
      <c r="C17" s="248"/>
      <c r="D17" s="249"/>
      <c r="E17" s="249"/>
      <c r="F17" s="249"/>
      <c r="G17" s="249"/>
      <c r="H17" s="253" t="s">
        <v>7</v>
      </c>
      <c r="I17" s="253"/>
      <c r="J17" s="850" t="str">
        <f>+表紙!J40</f>
        <v>岩野建設株式会社 代表取締役 岩野俊一郎</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045-311-3033</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岩野建設株式会社</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2640</v>
      </c>
      <c r="N25" s="902"/>
      <c r="O25" s="903"/>
    </row>
    <row r="26" spans="1:48" ht="18" customHeight="1">
      <c r="C26" s="882" t="s">
        <v>11</v>
      </c>
      <c r="D26" s="883"/>
      <c r="E26" s="884"/>
      <c r="F26" s="876" t="str">
        <f>+表紙!F49</f>
        <v>横浜市西区岡野1-15-6</v>
      </c>
      <c r="G26" s="877"/>
      <c r="H26" s="877"/>
      <c r="I26" s="877"/>
      <c r="J26" s="877"/>
      <c r="K26" s="877"/>
      <c r="L26" s="139" t="s">
        <v>172</v>
      </c>
      <c r="M26" s="258"/>
      <c r="N26" s="880" t="str">
        <f>IF(+表紙!N49="","",+表紙!N49)</f>
        <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06-総合工事業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258</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19</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4150</v>
      </c>
      <c r="I40" s="292" t="s">
        <v>4</v>
      </c>
      <c r="J40" s="571" t="s">
        <v>324</v>
      </c>
      <c r="K40" s="572"/>
      <c r="L40" s="573"/>
      <c r="M40" s="908">
        <f>+表紙!M63</f>
        <v>4150</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t="str">
        <f>+表紙!M65</f>
        <v>0</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7" zoomScaleNormal="100" workbookViewId="0">
      <selection activeCell="G24" sqref="G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20</v>
      </c>
      <c r="E24" s="729"/>
      <c r="F24" s="729"/>
      <c r="G24" s="211" t="s">
        <v>198</v>
      </c>
      <c r="H24" s="707">
        <f>+F12</f>
        <v>5.5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5.5</v>
      </c>
      <c r="Q27" s="712"/>
      <c r="R27" s="712"/>
      <c r="S27" s="712"/>
      <c r="T27" s="54" t="s">
        <v>38</v>
      </c>
      <c r="U27" s="74"/>
      <c r="V27" s="74"/>
      <c r="Y27" s="72" t="s">
        <v>39</v>
      </c>
      <c r="Z27" s="75"/>
      <c r="AH27" s="63"/>
      <c r="AI27" s="63"/>
      <c r="AJ27" s="63"/>
      <c r="AK27" s="63"/>
      <c r="AL27" s="675">
        <f>+AH18+P27</f>
        <v>5.5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20</v>
      </c>
      <c r="E29" s="729"/>
      <c r="F29" s="729"/>
      <c r="G29" s="211" t="s">
        <v>198</v>
      </c>
      <c r="H29" s="707">
        <f>+AL27</f>
        <v>5.5</v>
      </c>
      <c r="I29" s="708"/>
      <c r="J29" s="211" t="s">
        <v>198</v>
      </c>
      <c r="M29" s="681"/>
      <c r="P29" s="66"/>
      <c r="Q29" s="158"/>
      <c r="R29" s="61" t="s">
        <v>183</v>
      </c>
      <c r="S29" s="683" t="s">
        <v>33</v>
      </c>
      <c r="T29" s="697"/>
      <c r="U29" s="697"/>
      <c r="V29" s="698"/>
      <c r="W29" s="58"/>
      <c r="X29" s="76"/>
      <c r="Y29" s="713" t="s">
        <v>258</v>
      </c>
      <c r="Z29" s="714"/>
      <c r="AA29" s="669">
        <v>5.5</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5.5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7"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7" zoomScaleNormal="100" workbookViewId="0">
      <selection activeCell="P15" sqref="P15:S1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17"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H24" sqref="H24:I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20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20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t="str">
        <f>IF(SUM(F12,F15)&gt;0,SUM(P12,P21,AH9,AS24,AS27,AS31)/SUM(F12,F15)*100,"")</f>
        <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t="str">
        <f>IF(SUM(F12,F15)&gt;0,SUM(P21,AS27,AS31,AU9,AU20)/SUM(F12,F15)*100,"")</f>
        <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7"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4" zoomScaleNormal="100" workbookViewId="0">
      <selection activeCell="Q31" sqref="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岩野建設株式会社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16.8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v>
      </c>
      <c r="E24" s="729"/>
      <c r="F24" s="729"/>
      <c r="G24" s="211" t="s">
        <v>198</v>
      </c>
      <c r="H24" s="707">
        <f>+F12</f>
        <v>16.8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16.8</v>
      </c>
      <c r="Q27" s="712"/>
      <c r="R27" s="712"/>
      <c r="S27" s="712"/>
      <c r="T27" s="54" t="s">
        <v>38</v>
      </c>
      <c r="U27" s="74"/>
      <c r="V27" s="74"/>
      <c r="Y27" s="72" t="s">
        <v>39</v>
      </c>
      <c r="Z27" s="75"/>
      <c r="AH27" s="63"/>
      <c r="AI27" s="63"/>
      <c r="AJ27" s="63"/>
      <c r="AK27" s="63"/>
      <c r="AL27" s="675">
        <f>+AH18+P27</f>
        <v>16.8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v>
      </c>
      <c r="E29" s="729"/>
      <c r="F29" s="729"/>
      <c r="G29" s="211" t="s">
        <v>198</v>
      </c>
      <c r="H29" s="707">
        <f>+AL27</f>
        <v>16.8</v>
      </c>
      <c r="I29" s="708"/>
      <c r="J29" s="211" t="s">
        <v>198</v>
      </c>
      <c r="M29" s="681"/>
      <c r="P29" s="66"/>
      <c r="Q29" s="158"/>
      <c r="R29" s="61" t="s">
        <v>183</v>
      </c>
      <c r="S29" s="683" t="s">
        <v>33</v>
      </c>
      <c r="T29" s="697"/>
      <c r="U29" s="697"/>
      <c r="V29" s="698"/>
      <c r="W29" s="58"/>
      <c r="X29" s="76"/>
      <c r="Y29" s="713" t="s">
        <v>258</v>
      </c>
      <c r="Z29" s="714"/>
      <c r="AA29" s="669">
        <v>16.8</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16.8</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2025-06-30T02:27:02Z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