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530" tabRatio="808" firstSheet="11" activeTab="21"/>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H29" i="80" s="1"/>
  <c r="N42" i="94"/>
  <c r="Y49" i="94"/>
  <c r="S49" i="94"/>
  <c r="Y21" i="89"/>
  <c r="H27" i="89" s="1"/>
  <c r="P16" i="89"/>
  <c r="Q58" i="94" s="1"/>
  <c r="Y21" i="78"/>
  <c r="H27" i="78" s="1"/>
  <c r="P16" i="78"/>
  <c r="L58" i="94" s="1"/>
  <c r="H31" i="75"/>
  <c r="Y21" i="88"/>
  <c r="H27" i="88" s="1"/>
  <c r="H31" i="89"/>
  <c r="AL27" i="75"/>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5" l="1"/>
  <c r="AL31" i="75"/>
  <c r="I60" i="94" s="1"/>
  <c r="H29" i="78"/>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<sst xmlns="http://schemas.openxmlformats.org/spreadsheetml/2006/main" count="3307" uniqueCount="475">
  <si>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</si>
  <si>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</si>
  <si>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</si>
  <si>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</si>
  <si>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</si>
  <si>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</si>
  <si>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</si>
  <si>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</si>
  <si>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</si>
  <si>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</si>
  <si>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</si>
  <si>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</si>
  <si>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</si>
  <si>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</si>
  <si>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</si>
  <si>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</si>
  <si>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</si>
  <si>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</si>
  <si>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</si>
  <si>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</si>
  <si>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</si>
  <si>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</si>
  <si>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</si>
  <si>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</si>
  <si>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</si>
  <si>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</si>
  <si>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</si>
  <si>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</si>
  <si>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</si>
  <si>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</si>
  <si>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</si>
  <si>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</si>
  <si>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</si>
  <si>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</si>
  <si>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</si>
  <si>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</si>
  <si>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</si>
  <si>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</si>
  <si>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</si>
  <si>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</si>
  <si>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</si>
  <si>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</si>
  <si>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</si>
  <si>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</si>
  <si>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</si>
  <si>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</si>
  <si>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</si>
  <si>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</si>
  <si>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</si>
  <si>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</si>
  <si>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</si>
  <si>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</si>
  <si>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</si>
  <si>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</si>
  <si>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</si>
  <si>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</si>
  <si>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</si>
  <si>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</si>
  <si>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</si>
  <si>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</si>
  <si>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</si>
  <si>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</si>
  <si>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</si>
  <si>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</si>
  <si>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</si>
  <si>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</si>
  <si>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</si>
  <si>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</si>
  <si>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</si>
  <si>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</si>
  <si>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</si>
  <si>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</si>
  <si>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</si>
  <si>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</si>
  <si>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</si>
  <si>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</si>
  <si>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</si>
  <si>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</si>
  <si>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</si>
  <si>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</si>
  <si>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</si>
  <si>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</si>
  <si>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</si>
  <si>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</si>
  <si>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</si>
  <si>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</si>
  <si>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</si>
  <si>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</si>
  <si>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</si>
  <si>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</si>
  <si>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</si>
  <si>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</si>
  <si>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</si>
  <si>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</si>
  <si>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</si>
  <si>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</si>
  <si>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</si>
  <si>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</si>
  <si>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</si>
  <si>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</si>
  <si>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</si>
  <si>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</si>
  <si>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</si>
  <si>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</si>
  <si>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</si>
  <si>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</si>
  <si>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</si>
  <si>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</si>
  <si>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</si>
  <si>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</si>
  <si>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</si>
  <si>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</si>
  <si>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</si>
  <si>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</si>
  <si>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</si>
  <si>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</si>
  <si>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</si>
  <si>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</si>
  <si>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</si>
  <si>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</si>
  <si>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</si>
  <si>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</si>
  <si>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</si>
  <si>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</si>
  <si>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</si>
  <si>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</si>
  <si>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</si>
  <si>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</si>
  <si>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</si>
  <si>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</si>
  <si>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</si>
  <si>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</si>
  <si>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</si>
  <si>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</si>
  <si>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</si>
  <si>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</si>
  <si>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</si>
  <si>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</si>
  <si>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</si>
  <si>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</si>
  <si>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</si>
  <si>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</si>
  <si>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</si>
  <si>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</si>
  <si>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</si>
  <si>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</si>
  <si>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</si>
  <si>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</si>
  <si>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</si>
  <si>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</si>
  <si>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</si>
  <si>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</si>
  <si>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</si>
  <si>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</si>
  <si>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</si>
  <si>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</si>
  <si>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</si>
  <si>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</si>
  <si>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</si>
  <si>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</si>
  <si>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</si>
  <si>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</si>
  <si>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</si>
  <si>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</si>
  <si>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</si>
  <si>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</si>
  <si>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</si>
  <si>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</si>
  <si>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</si>
  <si>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</si>
  <si>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</si>
  <si>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</si>
  <si>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</si>
  <si>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</si>
  <si>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</si>
  <si>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</si>
  <si>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</si>
  <si>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</si>
  <si>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</si>
  <si>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</si>
  <si>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</si>
  <si>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</si>
  <si>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</si>
  <si>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</si>
  <si>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</si>
  <si>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</si>
  <si>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</si>
  <si>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</si>
  <si>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</si>
  <si>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</si>
  <si>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</si>
  <si>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</si>
  <si>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</si>
  <si>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</si>
  <si>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</si>
  <si>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</si>
  <si>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</si>
  <si>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</si>
  <si>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</si>
  <si>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</si>
  <si>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</si>
  <si>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</si>
  <si>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</si>
  <si>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</si>
  <si>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</si>
  <si>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</si>
  <si>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</si>
  <si>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</si>
  <si>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</si>
  <si>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</si>
  <si>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</si>
  <si>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</si>
  <si>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</si>
  <si>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</si>
  <si>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</si>
  <si>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</si>
  <si>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</si>
  <si>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</si>
  <si>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</si>
  <si>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</si>
  <si>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</si>
  <si>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</si>
  <si>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</si>
  <si>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</si>
  <si>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</si>
  <si>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</si>
  <si>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</si>
  <si>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</si>
  <si>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</si>
  <si>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</si>
  <si>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</si>
  <si>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</si>
  <si>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</si>
  <si>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</si>
  <si>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</si>
  <si>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</si>
  <si>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</si>
  <si>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</si>
  <si>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</si>
  <si>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</si>
  <si>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</si>
  <si>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</si>
  <si>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</si>
  <si>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</si>
  <si>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</si>
  <si>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</si>
  <si>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</si>
  <si>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</si>
  <si>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</si>
  <si>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</si>
  <si>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</si>
  <si>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</si>
  <si>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</si>
  <si>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</si>
  <si>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</si>
  <si>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</si>
  <si>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</si>
  <si>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</si>
  <si>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</si>
  <si>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</si>
  <si>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</si>
  <si>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</si>
  <si>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</si>
  <si>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</si>
  <si>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</si>
  <si>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</si>
  <si>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</si>
  <si>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</si>
  <si>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</si>
  <si>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</si>
  <si>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</si>
  <si>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</si>
  <si>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</si>
  <si>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</si>
  <si>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</si>
  <si>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</si>
  <si>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</si>
  <si>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</si>
  <si>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</si>
  <si>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</si>
  <si>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</si>
  <si>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</si>
  <si>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</si>
  <si>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</si>
  <si>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</si>
  <si>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</si>
  <si>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</si>
  <si>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</si>
  <si>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</si>
  <si>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</si>
  <si>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</si>
  <si>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</si>
  <si>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</si>
  <si>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</si>
  <si>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</si>
  <si>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</si>
  <si>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</si>
  <si>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</si>
  <si>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</si>
  <si>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</si>
  <si>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</si>
  <si>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</si>
  <si>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</si>
  <si>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</si>
  <si>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</si>
  <si>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</si>
  <si>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</si>
  <si>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</si>
  <si>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</si>
  <si>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</si>
  <si>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</si>
  <si>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</si>
  <si>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</si>
  <si>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</si>
  <si>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</si>
  <si>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</si>
  <si>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</si>
  <si>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</si>
  <si>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</si>
  <si>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</si>
  <si>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</si>
  <si>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</si>
  <si>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</si>
  <si>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</si>
  <si>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</si>
  <si>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</si>
  <si>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</si>
  <si>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</si>
  <si>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</si>
  <si>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</si>
  <si>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</si>
  <si>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</si>
  <si>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</si>
  <si>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</si>
  <si>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</si>
  <si>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</si>
  <si>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</si>
  <si>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</si>
  <si>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</si>
  <si>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</si>
  <si>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</si>
  <si>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</si>
  <si>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</si>
  <si>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</si>
  <si>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</si>
  <si>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</si>
  <si>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</si>
  <si>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</si>
  <si>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</si>
  <si>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</si>
  <si>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</si>
  <si>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</si>
  <si>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</si>
  <si>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</si>
  <si>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</si>
  <si>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</si>
  <si>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</si>
  <si>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</si>
  <si>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</si>
  <si>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</si>
  <si>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</si>
  <si>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</si>
  <si>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</si>
  <si>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</si>
  <si>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</si>
  <si>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</si>
  <si>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</si>
  <si>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</si>
  <si>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</si>
  <si>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</si>
  <si>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</si>
  <si>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</si>
  <si>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</si>
  <si>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</si>
  <si>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</si>
  <si>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</si>
  <si>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</si>
  <si>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</si>
  <si>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</si>
  <si>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</si>
  <si>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</si>
  <si>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</si>
  <si>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</si>
  <si>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</si>
  <si>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</si>
  <si>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</si>
  <si>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</si>
  <si>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</si>
  <si>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</si>
  <si>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</si>
  <si>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</si>
  <si>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</si>
  <si>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</si>
  <si>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</si>
  <si>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</si>
  <si>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</si>
  <si>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</si>
  <si>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</si>
  <si>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</si>
  <si>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</si>
  <si>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</si>
  <si>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</si>
  <si>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</si>
  <si>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</si>
  <si>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</si>
  <si>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</si>
  <si>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</si>
  <si>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</si>
  <si>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</si>
  <si>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</si>
  <si>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</si>
  <si>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</si>
  <si>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</si>
  <si>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</si>
  <si>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</si>
  <si>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</si>
  <si>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</si>
  <si>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</si>
  <si>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</si>
  <si>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</si>
  <si>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</si>
  <si>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</si>
  <si>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</si>
  <si>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</si>
  <si>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</si>
  <si>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</si>
  <si>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</si>
  <si>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</si>
  <si>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</si>
  <si>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</si>
  <si>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</si>
  <si>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</si>
  <si>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</si>
  <si>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</si>
  <si>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</si>
  <si>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</si>
  <si>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</si>
  <si>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</si>
  <si>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</si>
  <si>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</si>
  <si>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</si>
  <si>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</si>
  <si>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</si>
  <si>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</si>
  <si>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</si>
  <si>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</si>
  <si>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</si>
  <si>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</si>
  <si>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</si>
  <si>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</si>
  <si>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</si>
  <si>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</si>
  <si>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</si>
  <si>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</si>
  <si>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</si>
  <si>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</si>
  <si>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</si>
  <si>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</si>
  <si>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</si>
  <si>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</si>
  <si>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</si>
  <si>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</si>
  <si>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</si>
  <si>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t>
  </si>
  <si>
    <t>045-662-0814</t>
    <phoneticPr fontId="3"/>
  </si>
  <si>
    <t>令和   7年   6月   9日</t>
    <phoneticPr fontId="3"/>
  </si>
  <si>
    <t>横浜市中区尾上町1-6　ICON関内</t>
    <phoneticPr fontId="3"/>
  </si>
  <si>
    <t>若築建設(株)横浜支店　支店長　田村康幸</t>
    <phoneticPr fontId="3"/>
  </si>
  <si>
    <t>若築建設株式会社　横浜支店</t>
    <phoneticPr fontId="3"/>
  </si>
  <si>
    <t>横浜市中区尾上町1-6</t>
    <phoneticPr fontId="3"/>
  </si>
  <si>
    <t>横浜市長</t>
    <phoneticPr fontId="3"/>
  </si>
  <si>
    <t>Ｄ－建設業</t>
    <phoneticPr fontId="3"/>
  </si>
  <si>
    <t>０６　総合工事業</t>
    <phoneticPr fontId="3"/>
  </si>
  <si>
    <t>－</t>
    <phoneticPr fontId="3"/>
  </si>
  <si>
    <t>045-414-7811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</si>
</sst>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7350" y="2207895"/>
          <a:ext cx="586740" cy="640080"/>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7350" y="2196465"/>
          <a:ext cx="586740" cy="640080"/>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7350" y="2219325"/>
          <a:ext cx="586740" cy="640080"/>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AB144"/>
  <sheetViews>
    <sheetView showGridLines="0" view="pageBreakPreview" zoomScaleNormal="100" zoomScaleSheetLayoutView="100" workbookViewId="0">
      <selection activeCell="S55" sqref="S55"/>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463</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465</v>
      </c>
      <c r="M34" s="509"/>
      <c r="N34" s="509"/>
      <c r="O34" s="510"/>
      <c r="Q34" s="20"/>
      <c r="R34" s="20"/>
      <c r="S34" s="20"/>
    </row>
    <row r="35" spans="1:19" ht="11.25" customHeight="1">
      <c r="C35" s="78"/>
      <c r="O35" s="80"/>
      <c r="Q35" s="20"/>
      <c r="R35" s="20"/>
      <c r="S35" s="20"/>
    </row>
    <row r="36" spans="1:19" ht="13.5">
      <c r="C36" s="540" t="s">
        <v>470</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466</v>
      </c>
      <c r="K39" s="499"/>
      <c r="L39" s="500"/>
      <c r="M39" s="500"/>
      <c r="N39" s="500"/>
      <c r="O39" s="501"/>
      <c r="Q39" s="20"/>
      <c r="R39" s="20"/>
    </row>
    <row r="40" spans="1:19" ht="26.25" customHeight="1">
      <c r="C40" s="78"/>
      <c r="H40" s="23" t="s">
        <v>7</v>
      </c>
      <c r="I40" s="23"/>
      <c r="J40" s="499" t="s">
        <v>467</v>
      </c>
      <c r="K40" s="499"/>
      <c r="L40" s="500"/>
      <c r="M40" s="500"/>
      <c r="N40" s="500"/>
      <c r="O40" s="501"/>
    </row>
    <row r="41" spans="1:19">
      <c r="C41" s="78"/>
      <c r="J41" s="21" t="s">
        <v>8</v>
      </c>
      <c r="O41" s="79"/>
    </row>
    <row r="42" spans="1:19">
      <c r="C42" s="78"/>
      <c r="J42" s="24" t="s">
        <v>9</v>
      </c>
      <c r="K42" s="24"/>
      <c r="L42" s="552" t="s">
        <v>464</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468</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2534</v>
      </c>
      <c r="N48" s="515"/>
      <c r="O48" s="516"/>
    </row>
    <row r="49" spans="3:21" ht="18" customHeight="1">
      <c r="C49" s="493" t="s">
        <v>11</v>
      </c>
      <c r="D49" s="494"/>
      <c r="E49" s="495"/>
      <c r="F49" s="548" t="s">
        <v>469</v>
      </c>
      <c r="G49" s="549"/>
      <c r="H49" s="549"/>
      <c r="I49" s="549"/>
      <c r="J49" s="549"/>
      <c r="K49" s="549"/>
      <c r="L49" s="126" t="s">
        <v>172</v>
      </c>
      <c r="M49" s="386"/>
      <c r="N49" s="517" t="s">
        <v>474</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471</v>
      </c>
      <c r="G52" s="453"/>
      <c r="H52" s="453"/>
      <c r="I52" s="453"/>
      <c r="J52" s="30" t="s">
        <v>47</v>
      </c>
      <c r="K52" s="30"/>
      <c r="L52" s="454" t="s">
        <v>472</v>
      </c>
      <c r="M52" s="454"/>
      <c r="N52" s="455"/>
      <c r="O52" s="456"/>
    </row>
    <row r="53" spans="3:21" ht="22.5" customHeight="1">
      <c r="C53" s="295"/>
      <c r="D53" s="306" t="s">
        <v>19</v>
      </c>
      <c r="E53" s="307" t="s">
        <v>365</v>
      </c>
      <c r="F53" s="443" t="s">
        <v>366</v>
      </c>
      <c r="G53" s="444"/>
      <c r="H53" s="445"/>
      <c r="I53" s="443" t="s">
        <v>367</v>
      </c>
      <c r="J53" s="447"/>
      <c r="K53" s="457"/>
      <c r="L53" s="448" t="s">
        <v>473</v>
      </c>
      <c r="M53" s="449"/>
      <c r="N53" s="389" t="s">
        <v>368</v>
      </c>
      <c r="O53" s="390"/>
    </row>
    <row r="54" spans="3:21" ht="22.5" customHeight="1">
      <c r="C54" s="295"/>
      <c r="D54" s="294"/>
      <c r="E54" s="310"/>
      <c r="F54" s="443" t="s">
        <v>369</v>
      </c>
      <c r="G54" s="444"/>
      <c r="H54" s="445"/>
      <c r="I54" s="446" t="s">
        <v>370</v>
      </c>
      <c r="J54" s="447"/>
      <c r="K54" s="447"/>
      <c r="L54" s="448">
        <v>5000</v>
      </c>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t="s">
        <v>473</v>
      </c>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t="s">
        <v>473</v>
      </c>
      <c r="G58" s="463"/>
      <c r="H58" s="463"/>
      <c r="I58" s="463"/>
      <c r="J58" s="463"/>
      <c r="K58" s="463"/>
      <c r="L58" s="463"/>
      <c r="M58" s="463"/>
      <c r="N58" s="463"/>
      <c r="O58" s="464"/>
    </row>
    <row r="59" spans="3:21" ht="26.25" customHeight="1">
      <c r="C59" s="300"/>
      <c r="D59" s="317" t="s">
        <v>24</v>
      </c>
      <c r="E59" s="318" t="s">
        <v>378</v>
      </c>
      <c r="F59" s="465">
        <v>25</v>
      </c>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11380.2</v>
      </c>
      <c r="I63" s="240" t="s">
        <v>4</v>
      </c>
      <c r="J63" s="473" t="s">
        <v>324</v>
      </c>
      <c r="K63" s="474"/>
      <c r="L63" s="475"/>
      <c r="M63" s="468">
        <f>+別紙!AA14</f>
        <v>11371.5</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f>+別紙!AA15</f>
        <v>2.2000000000000002</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f>+別紙!AA16</f>
        <v>11369.3</v>
      </c>
      <c r="N65" s="469"/>
      <c r="O65" s="378" t="s">
        <v>4</v>
      </c>
      <c r="P65" s="160"/>
      <c r="Q65" s="161"/>
      <c r="R65" s="161"/>
      <c r="S65" s="161"/>
    </row>
    <row r="66" spans="1:22" ht="24.75" customHeight="1">
      <c r="C66" s="392"/>
      <c r="D66" s="470" t="s">
        <v>303</v>
      </c>
      <c r="E66" s="471"/>
      <c r="F66" s="471"/>
      <c r="G66" s="472"/>
      <c r="H66" s="379" t="str">
        <f>+別紙!AA12</f>
        <v>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zoomScaleNormal="100" workbookViewId="0">
      <selection activeCell="Z15" sqref="Z1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topLeftCell="A19"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1.8</v>
      </c>
      <c r="E24" s="629"/>
      <c r="F24" s="629"/>
      <c r="G24" s="194" t="s">
        <v>198</v>
      </c>
      <c r="H24" s="607">
        <f>+F12</f>
        <v>1.8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1.8</v>
      </c>
      <c r="Q27" s="612"/>
      <c r="R27" s="612"/>
      <c r="S27" s="612"/>
      <c r="T27" s="44" t="s">
        <v>38</v>
      </c>
      <c r="U27" s="64"/>
      <c r="V27" s="64"/>
      <c r="Y27" s="62" t="s">
        <v>39</v>
      </c>
      <c r="Z27" s="65"/>
      <c r="AH27" s="53"/>
      <c r="AI27" s="53"/>
      <c r="AJ27" s="53"/>
      <c r="AK27" s="53"/>
      <c r="AL27" s="575">
        <f>+AH18+P27</f>
        <v>1.8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topLeftCell="A21"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3.5</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3.5</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3.5</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3.5</v>
      </c>
      <c r="Q27" s="612"/>
      <c r="R27" s="612"/>
      <c r="S27" s="612"/>
      <c r="T27" s="44" t="s">
        <v>38</v>
      </c>
      <c r="U27" s="64"/>
      <c r="V27" s="64"/>
      <c r="Y27" s="62" t="s">
        <v>39</v>
      </c>
      <c r="Z27" s="65"/>
      <c r="AH27" s="53"/>
      <c r="AI27" s="53"/>
      <c r="AJ27" s="53"/>
      <c r="AK27" s="53"/>
      <c r="AL27" s="575">
        <f>+AH18+P27</f>
        <v>3.5</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3.5</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3.5</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2.5</v>
      </c>
      <c r="I30" s="608"/>
      <c r="J30" s="194" t="s">
        <v>198</v>
      </c>
      <c r="M30" s="581"/>
      <c r="P30" s="56"/>
      <c r="R30" s="611">
        <f>+ROUND(AA28,1)+ROUND(AA29,1)+ROUND(AA30,1)</f>
        <v>3.5</v>
      </c>
      <c r="S30" s="612"/>
      <c r="T30" s="612"/>
      <c r="U30" s="612"/>
      <c r="V30" s="44" t="s">
        <v>16</v>
      </c>
      <c r="Y30" s="613" t="s">
        <v>186</v>
      </c>
      <c r="Z30" s="614"/>
      <c r="AA30" s="569"/>
      <c r="AB30" s="570"/>
      <c r="AC30" s="570"/>
      <c r="AD30" s="570"/>
      <c r="AE30" s="570"/>
      <c r="AF30" s="44" t="s">
        <v>13</v>
      </c>
      <c r="AL30" s="561">
        <v>2.5</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3.5</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1" zoomScaleNormal="100" workbookViewId="0">
      <selection activeCell="D33" sqref="D33:F3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1.4</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3</v>
      </c>
      <c r="E24" s="629"/>
      <c r="F24" s="629"/>
      <c r="G24" s="194" t="s">
        <v>198</v>
      </c>
      <c r="H24" s="607">
        <f>+F12</f>
        <v>1.4</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1.4</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1.4</v>
      </c>
      <c r="Q27" s="612"/>
      <c r="R27" s="612"/>
      <c r="S27" s="612"/>
      <c r="T27" s="44" t="s">
        <v>38</v>
      </c>
      <c r="U27" s="64"/>
      <c r="V27" s="64"/>
      <c r="Y27" s="62" t="s">
        <v>39</v>
      </c>
      <c r="Z27" s="65"/>
      <c r="AH27" s="53"/>
      <c r="AI27" s="53"/>
      <c r="AJ27" s="53"/>
      <c r="AK27" s="53"/>
      <c r="AL27" s="575">
        <f>+AH18+P27</f>
        <v>1.4</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1.4</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3</v>
      </c>
      <c r="E29" s="629"/>
      <c r="F29" s="629"/>
      <c r="G29" s="194" t="s">
        <v>198</v>
      </c>
      <c r="H29" s="607">
        <f>+AL27</f>
        <v>1.4</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1.4</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3</v>
      </c>
      <c r="E31" s="629"/>
      <c r="F31" s="629"/>
      <c r="G31" s="194" t="s">
        <v>198</v>
      </c>
      <c r="H31" s="607">
        <f>+AS24</f>
        <v>1.4</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6"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5213.3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11225</v>
      </c>
      <c r="E24" s="629"/>
      <c r="F24" s="629"/>
      <c r="G24" s="194" t="s">
        <v>198</v>
      </c>
      <c r="H24" s="607">
        <f>+F12</f>
        <v>5213.3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5213.3</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5213.3</v>
      </c>
      <c r="Q27" s="612"/>
      <c r="R27" s="612"/>
      <c r="S27" s="612"/>
      <c r="T27" s="44" t="s">
        <v>38</v>
      </c>
      <c r="U27" s="64"/>
      <c r="V27" s="64"/>
      <c r="Y27" s="62" t="s">
        <v>39</v>
      </c>
      <c r="Z27" s="65"/>
      <c r="AH27" s="53"/>
      <c r="AI27" s="53"/>
      <c r="AJ27" s="53"/>
      <c r="AK27" s="53"/>
      <c r="AL27" s="575">
        <f>+AH18+P27</f>
        <v>5213.3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5213.3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11225</v>
      </c>
      <c r="E29" s="629"/>
      <c r="F29" s="629"/>
      <c r="G29" s="194" t="s">
        <v>198</v>
      </c>
      <c r="H29" s="607">
        <f>+AL27</f>
        <v>5213.3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v>
      </c>
      <c r="I30" s="608"/>
      <c r="J30" s="194" t="s">
        <v>198</v>
      </c>
      <c r="M30" s="581"/>
      <c r="P30" s="56"/>
      <c r="R30" s="611">
        <f>+ROUND(AA28,1)+ROUND(AA29,1)+ROUND(AA30,1)</f>
        <v>5213.3</v>
      </c>
      <c r="S30" s="612"/>
      <c r="T30" s="612"/>
      <c r="U30" s="612"/>
      <c r="V30" s="44" t="s">
        <v>16</v>
      </c>
      <c r="Y30" s="613" t="s">
        <v>186</v>
      </c>
      <c r="Z30" s="614"/>
      <c r="AA30" s="569"/>
      <c r="AB30" s="570"/>
      <c r="AC30" s="570"/>
      <c r="AD30" s="570"/>
      <c r="AE30" s="570"/>
      <c r="AF30" s="44" t="s">
        <v>13</v>
      </c>
      <c r="AL30" s="561">
        <v>2</v>
      </c>
      <c r="AM30" s="562"/>
      <c r="AN30" s="562"/>
      <c r="AO30" s="562"/>
      <c r="AP30" s="52" t="s">
        <v>13</v>
      </c>
      <c r="AS30" s="606"/>
      <c r="AT30" s="603"/>
      <c r="AU30" s="603"/>
      <c r="AV30" s="604"/>
      <c r="AW30" s="405"/>
    </row>
    <row r="31" spans="2:49" ht="27" customHeight="1" thickTop="1" thickBot="1">
      <c r="B31" s="640" t="s">
        <v>226</v>
      </c>
      <c r="C31" s="641"/>
      <c r="D31" s="629">
        <v>11225</v>
      </c>
      <c r="E31" s="629"/>
      <c r="F31" s="629"/>
      <c r="G31" s="194" t="s">
        <v>198</v>
      </c>
      <c r="H31" s="607">
        <f>+AS24</f>
        <v>5213.3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topLeftCell="A21"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若築建設株式会社　横浜支店</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6"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116.2</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6</v>
      </c>
      <c r="E24" s="629"/>
      <c r="F24" s="629"/>
      <c r="G24" s="194" t="s">
        <v>198</v>
      </c>
      <c r="H24" s="607">
        <f>+F12</f>
        <v>116.2</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116.2</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116.2</v>
      </c>
      <c r="Q27" s="612"/>
      <c r="R27" s="612"/>
      <c r="S27" s="612"/>
      <c r="T27" s="44" t="s">
        <v>38</v>
      </c>
      <c r="U27" s="64"/>
      <c r="V27" s="64"/>
      <c r="Y27" s="62" t="s">
        <v>39</v>
      </c>
      <c r="Z27" s="65"/>
      <c r="AH27" s="53"/>
      <c r="AI27" s="53"/>
      <c r="AJ27" s="53"/>
      <c r="AK27" s="53"/>
      <c r="AL27" s="575">
        <f>+AH18+P27</f>
        <v>116.2</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116.2</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116.2</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71</v>
      </c>
      <c r="I30" s="608"/>
      <c r="J30" s="194" t="s">
        <v>198</v>
      </c>
      <c r="M30" s="581"/>
      <c r="P30" s="56"/>
      <c r="R30" s="611">
        <f>+ROUND(AA28,1)+ROUND(AA29,1)+ROUND(AA30,1)</f>
        <v>116.2</v>
      </c>
      <c r="S30" s="612"/>
      <c r="T30" s="612"/>
      <c r="U30" s="612"/>
      <c r="V30" s="44" t="s">
        <v>16</v>
      </c>
      <c r="Y30" s="613" t="s">
        <v>186</v>
      </c>
      <c r="Z30" s="614"/>
      <c r="AA30" s="569"/>
      <c r="AB30" s="570"/>
      <c r="AC30" s="570"/>
      <c r="AD30" s="570"/>
      <c r="AE30" s="570"/>
      <c r="AF30" s="44" t="s">
        <v>13</v>
      </c>
      <c r="AL30" s="561">
        <v>71</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116.2</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tabSelected="1" topLeftCell="G2" zoomScale="70" zoomScaleNormal="70" workbookViewId="0">
      <selection activeCell="K29" sqref="K2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若築建設株式会社　横浜支店</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0.8</v>
      </c>
      <c r="I9" s="319">
        <f>IF(OR(ｳ.廃油!D24&gt;0,ｳ.廃油!D24&lt;0),ｳ.廃油!D24,IF(I$19&gt;0,"0",0))</f>
        <v>141.30000000000001</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0.1</v>
      </c>
      <c r="M9" s="319" t="str">
        <f>IF(OR(ｷ.紙くず!D24&gt;0,ｷ.紙くず!D24&lt;0),ｷ.紙くず!D24,IF(M$19&gt;0,"0",0))</f>
        <v>0</v>
      </c>
      <c r="N9" s="319">
        <f>IF(OR(ｸ.木くず!D24&gt;0,ｸ.木くず!D24&lt;0),ｸ.木くず!D24,IF(N$19&gt;0,"0",0))</f>
        <v>2.2000000000000002</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1.8</v>
      </c>
      <c r="S9" s="319" t="str">
        <f>IF(OR(ｽ.金属くず!D24&gt;0,ｽ.金属くず!D24&lt;0),ｽ.金属くず!D24,IF(S$19&gt;0,"0",0))</f>
        <v>0</v>
      </c>
      <c r="T9" s="319">
        <f>IF(OR(ｾ.ｶﾞﾗｽ･ｺﾝｸﾘ･陶磁器くず!D24&gt;0,ｾ.ｶﾞﾗｽ･ｺﾝｸﾘ･陶磁器くず!D24&lt;0),ｾ.ｶﾞﾗｽ･ｺﾝｸﾘ･陶磁器くず!D24,IF(T$19&gt;0,"0",0))</f>
        <v>3</v>
      </c>
      <c r="U9" s="319">
        <f>IF(OR(ｿ.鉱さい!D24&gt;0,ｿ.鉱さい!D24&lt;0),ｿ.鉱さい!D24,IF(U$19&gt;0,"0",0))</f>
        <v>0</v>
      </c>
      <c r="V9" s="319">
        <f>IF(OR(ﾀ.がれき類!D24&gt;0,ﾀ.がれき類!D24&lt;0),ﾀ.がれき類!D24,IF(V$19&gt;0,"0",0))</f>
        <v>11225</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6</v>
      </c>
      <c r="AA9" s="321">
        <f>IF(SUM(G9:Z9)&gt;0,SUM(G9:Z9),IF(AA$19&gt;0,"0",0))</f>
        <v>11380.2</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t="str">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t="str">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t="str">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t="str">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t="str">
        <f>IF(OR(ｲ.汚泥!D27&gt;0,ｲ.汚泥!D27&lt;0),ｲ.汚泥!D27,IF(H$19&gt;0,"0",0))</f>
        <v>0</v>
      </c>
      <c r="I12" s="325" t="str">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t="str">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t="str">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t="str">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0.8</v>
      </c>
      <c r="I14" s="325">
        <f>IF(OR(ｳ.廃油!D29&gt;0,ｳ.廃油!D29&lt;0),ｳ.廃油!D29,IF(I$19&gt;0,"0",0))</f>
        <v>140.4</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0.1</v>
      </c>
      <c r="M14" s="325" t="str">
        <f>IF(OR(ｷ.紙くず!D29&gt;0,ｷ.紙くず!D29&lt;0),ｷ.紙くず!D29,IF(M$19&gt;0,"0",0))</f>
        <v>0</v>
      </c>
      <c r="N14" s="325">
        <f>IF(OR(ｸ.木くず!D29&gt;0,ｸ.木くず!D29&lt;0),ｸ.木くず!D29,IF(N$19&gt;0,"0",0))</f>
        <v>2.2000000000000002</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t="str">
        <f>IF(OR(ｼ.ｺﾞﾑくず!D29&gt;0,ｼ.ｺﾞﾑくず!D29&lt;0),ｼ.ｺﾞﾑくず!D29,IF(R$19&gt;0,"0",0))</f>
        <v>0</v>
      </c>
      <c r="S14" s="325" t="str">
        <f>IF(OR(ｽ.金属くず!D29&gt;0,ｽ.金属くず!D29&lt;0),ｽ.金属くず!D29,IF(S$19&gt;0,"0",0))</f>
        <v>0</v>
      </c>
      <c r="T14" s="325">
        <f>IF(OR(ｾ.ｶﾞﾗｽ･ｺﾝｸﾘ･陶磁器くず!D29&gt;0,ｾ.ｶﾞﾗｽ･ｺﾝｸﾘ･陶磁器くず!D29&lt;0),ｾ.ｶﾞﾗｽ･ｺﾝｸﾘ･陶磁器くず!D29,IF(T$19&gt;0,"0",0))</f>
        <v>3</v>
      </c>
      <c r="U14" s="325">
        <f>IF(OR(ｿ.鉱さい!D29&gt;0,ｿ.鉱さい!D29&lt;0),ｿ.鉱さい!D29,IF(U$19&gt;0,"0",0))</f>
        <v>0</v>
      </c>
      <c r="V14" s="325">
        <f>IF(OR(ﾀ.がれき類!D29&gt;0,ﾀ.がれき類!D29&lt;0),ﾀ.がれき類!D29,IF(V$19&gt;0,"0",0))</f>
        <v>11225</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f t="shared" si="0"/>
        <v>11371.5</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t="str">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f>IF(OR(ｸ.木くず!D30&gt;0,ｸ.木くず!D30&lt;0),ｸ.木くず!D30,IF(N$19&gt;0,"0",0))</f>
        <v>2.2000000000000002</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t="str">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f t="shared" si="0"/>
        <v>2.2000000000000002</v>
      </c>
    </row>
    <row r="16" spans="2:27" ht="20.45" customHeight="1">
      <c r="B16" s="169" t="s">
        <v>245</v>
      </c>
      <c r="C16" s="724" t="s">
        <v>243</v>
      </c>
      <c r="D16" s="724"/>
      <c r="E16" s="724"/>
      <c r="F16" s="705"/>
      <c r="G16" s="325">
        <f>IF(OR(ｱ.燃え殻!D31&gt;0,ｱ.燃え殻!D31&lt;0),ｱ.燃え殻!D31,IF(G$19&gt;0,"0",0))</f>
        <v>0</v>
      </c>
      <c r="H16" s="325">
        <f>IF(OR(ｲ.汚泥!D31&gt;0,ｲ.汚泥!D31&lt;0),ｲ.汚泥!D31,IF(H$19&gt;0,"0",0))</f>
        <v>0.8</v>
      </c>
      <c r="I16" s="325">
        <f>IF(OR(ｳ.廃油!D31&gt;0,ｳ.廃油!D31&lt;0),ｳ.廃油!D31,IF(I$19&gt;0,"0",0))</f>
        <v>140.4</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0.1</v>
      </c>
      <c r="M16" s="325" t="str">
        <f>IF(OR(ｷ.紙くず!D31&gt;0,ｷ.紙くず!D31&lt;0),ｷ.紙くず!D31,IF(M$19&gt;0,"0",0))</f>
        <v>0</v>
      </c>
      <c r="N16" s="325" t="str">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t="str">
        <f>IF(OR(ｼ.ｺﾞﾑくず!D31&gt;0,ｼ.ｺﾞﾑくず!D31&lt;0),ｼ.ｺﾞﾑくず!D31,IF(R$19&gt;0,"0",0))</f>
        <v>0</v>
      </c>
      <c r="S16" s="325" t="str">
        <f>IF(OR(ｽ.金属くず!D31&gt;0,ｽ.金属くず!D31&lt;0),ｽ.金属くず!D31,IF(S$19&gt;0,"0",0))</f>
        <v>0</v>
      </c>
      <c r="T16" s="325">
        <f>IF(OR(ｾ.ｶﾞﾗｽ･ｺﾝｸﾘ･陶磁器くず!D31&gt;0,ｾ.ｶﾞﾗｽ･ｺﾝｸﾘ･陶磁器くず!D31&lt;0),ｾ.ｶﾞﾗｽ･ｺﾝｸﾘ･陶磁器くず!D31,IF(T$19&gt;0,"0",0))</f>
        <v>3</v>
      </c>
      <c r="U16" s="325">
        <f>IF(OR(ｿ.鉱さい!D31&gt;0,ｿ.鉱さい!D31&lt;0),ｿ.鉱さい!D31,IF(U$19&gt;0,"0",0))</f>
        <v>0</v>
      </c>
      <c r="V16" s="325">
        <f>IF(OR(ﾀ.がれき類!D31&gt;0,ﾀ.がれき類!D31&lt;0),ﾀ.がれき類!D31,IF(V$19&gt;0,"0",0))</f>
        <v>11225</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f t="shared" si="0"/>
        <v>11369.3</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t="str">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t="str">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t="str">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t="str">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0.8</v>
      </c>
      <c r="I19" s="331">
        <f t="shared" si="1"/>
        <v>2.6</v>
      </c>
      <c r="J19" s="331">
        <f t="shared" si="1"/>
        <v>0</v>
      </c>
      <c r="K19" s="331">
        <f t="shared" si="1"/>
        <v>0</v>
      </c>
      <c r="L19" s="331">
        <f t="shared" si="1"/>
        <v>15.3</v>
      </c>
      <c r="M19" s="331">
        <f t="shared" si="1"/>
        <v>1.8</v>
      </c>
      <c r="N19" s="331">
        <f t="shared" si="1"/>
        <v>170.6</v>
      </c>
      <c r="O19" s="331">
        <f t="shared" si="1"/>
        <v>0</v>
      </c>
      <c r="P19" s="331">
        <f t="shared" si="1"/>
        <v>0</v>
      </c>
      <c r="Q19" s="331">
        <f t="shared" si="1"/>
        <v>0</v>
      </c>
      <c r="R19" s="331">
        <f t="shared" si="1"/>
        <v>1.8</v>
      </c>
      <c r="S19" s="331">
        <f t="shared" si="1"/>
        <v>3.5</v>
      </c>
      <c r="T19" s="331">
        <f t="shared" si="1"/>
        <v>1.4</v>
      </c>
      <c r="U19" s="331">
        <f t="shared" si="1"/>
        <v>0</v>
      </c>
      <c r="V19" s="331">
        <f t="shared" si="1"/>
        <v>5213.3</v>
      </c>
      <c r="W19" s="331">
        <f t="shared" si="1"/>
        <v>0</v>
      </c>
      <c r="X19" s="331">
        <f t="shared" si="1"/>
        <v>0</v>
      </c>
      <c r="Y19" s="331">
        <f t="shared" si="1"/>
        <v>0</v>
      </c>
      <c r="Z19" s="332">
        <f t="shared" si="1"/>
        <v>116.2</v>
      </c>
      <c r="AA19" s="333">
        <f t="shared" ref="AA19:AA25" si="2">SUM(G19:Z19)</f>
        <v>5527.3</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45" customHeight="1">
      <c r="B27" s="167"/>
      <c r="C27" s="708"/>
      <c r="D27" s="172" t="s">
        <v>25</v>
      </c>
      <c r="E27" s="687" t="s">
        <v>289</v>
      </c>
      <c r="F27" s="688"/>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45" customHeight="1">
      <c r="B41" s="167"/>
      <c r="C41" s="691" t="s">
        <v>173</v>
      </c>
      <c r="D41" s="123" t="s">
        <v>179</v>
      </c>
      <c r="E41" s="698" t="s">
        <v>236</v>
      </c>
      <c r="F41" s="699"/>
      <c r="G41" s="367">
        <f t="shared" ref="G41:Z41" si="8">+G42+G46</f>
        <v>0</v>
      </c>
      <c r="H41" s="367">
        <f t="shared" si="8"/>
        <v>0.8</v>
      </c>
      <c r="I41" s="367">
        <f t="shared" si="8"/>
        <v>2.6</v>
      </c>
      <c r="J41" s="367">
        <f t="shared" si="8"/>
        <v>0</v>
      </c>
      <c r="K41" s="367">
        <f t="shared" si="8"/>
        <v>0</v>
      </c>
      <c r="L41" s="367">
        <f t="shared" si="8"/>
        <v>15.3</v>
      </c>
      <c r="M41" s="367">
        <f t="shared" si="8"/>
        <v>1.8</v>
      </c>
      <c r="N41" s="367">
        <f t="shared" si="8"/>
        <v>170.6</v>
      </c>
      <c r="O41" s="367">
        <f t="shared" si="8"/>
        <v>0</v>
      </c>
      <c r="P41" s="367">
        <f t="shared" si="8"/>
        <v>0</v>
      </c>
      <c r="Q41" s="367">
        <f t="shared" si="8"/>
        <v>0</v>
      </c>
      <c r="R41" s="367">
        <f t="shared" si="8"/>
        <v>1.8</v>
      </c>
      <c r="S41" s="367">
        <f t="shared" si="8"/>
        <v>3.5</v>
      </c>
      <c r="T41" s="367">
        <f t="shared" si="8"/>
        <v>1.4</v>
      </c>
      <c r="U41" s="367">
        <f t="shared" si="8"/>
        <v>0</v>
      </c>
      <c r="V41" s="367">
        <f t="shared" si="8"/>
        <v>5213.3</v>
      </c>
      <c r="W41" s="367">
        <f t="shared" si="8"/>
        <v>0</v>
      </c>
      <c r="X41" s="367">
        <f t="shared" si="8"/>
        <v>0</v>
      </c>
      <c r="Y41" s="367">
        <f t="shared" si="8"/>
        <v>0</v>
      </c>
      <c r="Z41" s="368">
        <f t="shared" si="8"/>
        <v>116.2</v>
      </c>
      <c r="AA41" s="369">
        <f t="shared" si="4"/>
        <v>5527.3</v>
      </c>
    </row>
    <row r="42" spans="2:27" ht="20.45" customHeight="1">
      <c r="B42" s="167"/>
      <c r="C42" s="691"/>
      <c r="D42" s="207"/>
      <c r="E42" s="205" t="s">
        <v>262</v>
      </c>
      <c r="F42" s="383"/>
      <c r="G42" s="358">
        <f t="shared" ref="G42:Z42" si="9">SUM(G43:G45)</f>
        <v>0</v>
      </c>
      <c r="H42" s="358">
        <f t="shared" si="9"/>
        <v>0.8</v>
      </c>
      <c r="I42" s="358">
        <f t="shared" si="9"/>
        <v>2.6</v>
      </c>
      <c r="J42" s="358">
        <f t="shared" si="9"/>
        <v>0</v>
      </c>
      <c r="K42" s="358">
        <f t="shared" si="9"/>
        <v>0</v>
      </c>
      <c r="L42" s="358">
        <f t="shared" si="9"/>
        <v>15.3</v>
      </c>
      <c r="M42" s="358">
        <f t="shared" si="9"/>
        <v>1.8</v>
      </c>
      <c r="N42" s="358">
        <f t="shared" si="9"/>
        <v>170.6</v>
      </c>
      <c r="O42" s="358">
        <f t="shared" si="9"/>
        <v>0</v>
      </c>
      <c r="P42" s="358">
        <f t="shared" si="9"/>
        <v>0</v>
      </c>
      <c r="Q42" s="358">
        <f t="shared" si="9"/>
        <v>0</v>
      </c>
      <c r="R42" s="358">
        <f t="shared" si="9"/>
        <v>1.8</v>
      </c>
      <c r="S42" s="358">
        <f t="shared" si="9"/>
        <v>3.5</v>
      </c>
      <c r="T42" s="358">
        <f t="shared" si="9"/>
        <v>1.4</v>
      </c>
      <c r="U42" s="358">
        <f t="shared" si="9"/>
        <v>0</v>
      </c>
      <c r="V42" s="358">
        <f t="shared" si="9"/>
        <v>5213.3</v>
      </c>
      <c r="W42" s="358">
        <f t="shared" si="9"/>
        <v>0</v>
      </c>
      <c r="X42" s="358">
        <f t="shared" si="9"/>
        <v>0</v>
      </c>
      <c r="Y42" s="358">
        <f t="shared" si="9"/>
        <v>0</v>
      </c>
      <c r="Z42" s="359">
        <f t="shared" si="9"/>
        <v>116.2</v>
      </c>
      <c r="AA42" s="360">
        <f t="shared" si="4"/>
        <v>5527.3</v>
      </c>
    </row>
    <row r="43" spans="2:27" ht="20.45" customHeight="1">
      <c r="B43" s="167"/>
      <c r="C43" s="691"/>
      <c r="D43" s="208"/>
      <c r="E43" s="203"/>
      <c r="F43" s="201" t="s">
        <v>235</v>
      </c>
      <c r="G43" s="361">
        <f>+ｱ.燃え殻!$AA$28</f>
        <v>0</v>
      </c>
      <c r="H43" s="361">
        <f>+ｲ.汚泥!$AA$28</f>
        <v>0.8</v>
      </c>
      <c r="I43" s="361">
        <f>+ｳ.廃油!$AA$28</f>
        <v>2.6</v>
      </c>
      <c r="J43" s="361">
        <f>+ｴ.廃酸!$AA$28</f>
        <v>0</v>
      </c>
      <c r="K43" s="361">
        <f>+ｵ.廃ｱﾙｶﾘ!$AA$28</f>
        <v>0</v>
      </c>
      <c r="L43" s="361">
        <f>+ｶ.廃ﾌﾟﾗ類!$AA$28</f>
        <v>15.3</v>
      </c>
      <c r="M43" s="361">
        <f>+ｷ.紙くず!$AA$28</f>
        <v>1.8</v>
      </c>
      <c r="N43" s="361">
        <f>+ｸ.木くず!$AA$28</f>
        <v>170.6</v>
      </c>
      <c r="O43" s="361">
        <f>+ｹ.繊維くず!$AA$28</f>
        <v>0</v>
      </c>
      <c r="P43" s="361">
        <f>+ｺ.動植物性残さ!$AA$28</f>
        <v>0</v>
      </c>
      <c r="Q43" s="361">
        <f>+ｻ.動物系固形不要物!$AA$28</f>
        <v>0</v>
      </c>
      <c r="R43" s="361">
        <f>+ｼ.ｺﾞﾑくず!$AA$28</f>
        <v>1.8</v>
      </c>
      <c r="S43" s="361">
        <f>+ｽ.金属くず!$AA$28</f>
        <v>3.5</v>
      </c>
      <c r="T43" s="361">
        <f>+ｾ.ｶﾞﾗｽ･ｺﾝｸﾘ･陶磁器くず!$AA$28</f>
        <v>1.4</v>
      </c>
      <c r="U43" s="361">
        <f>+ｿ.鉱さい!$AA$28</f>
        <v>0</v>
      </c>
      <c r="V43" s="361">
        <f>+ﾀ.がれき類!$AA$28</f>
        <v>5213.3</v>
      </c>
      <c r="W43" s="361">
        <f>+ﾁ.動物のふん尿!$AA$28</f>
        <v>0</v>
      </c>
      <c r="X43" s="361">
        <f>+ﾂ.動物の死体!$AA$28</f>
        <v>0</v>
      </c>
      <c r="Y43" s="361">
        <f>+ﾃ.ばいじん!$AA$28</f>
        <v>0</v>
      </c>
      <c r="Z43" s="362">
        <f>+ﾄ.混合廃棄物その他!$AA$28</f>
        <v>116.2</v>
      </c>
      <c r="AA43" s="363">
        <f t="shared" si="4"/>
        <v>5527.3</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45" customHeight="1">
      <c r="B47" s="167"/>
      <c r="C47" s="122" t="s">
        <v>237</v>
      </c>
      <c r="D47" s="696" t="s">
        <v>294</v>
      </c>
      <c r="E47" s="696"/>
      <c r="F47" s="697"/>
      <c r="G47" s="370">
        <f>+ｱ.燃え殻!$AL$27</f>
        <v>0</v>
      </c>
      <c r="H47" s="370">
        <f>+ｲ.汚泥!$AL$27</f>
        <v>0.8</v>
      </c>
      <c r="I47" s="370">
        <f>+ｳ.廃油!$AL$27</f>
        <v>2.6</v>
      </c>
      <c r="J47" s="370">
        <f>+ｴ.廃酸!$AL$27</f>
        <v>0</v>
      </c>
      <c r="K47" s="370">
        <f>+ｵ.廃ｱﾙｶﾘ!$AL$27</f>
        <v>0</v>
      </c>
      <c r="L47" s="370">
        <f>+ｶ.廃ﾌﾟﾗ類!$AL$27</f>
        <v>15.3</v>
      </c>
      <c r="M47" s="370">
        <f>+ｷ.紙くず!$AL$27</f>
        <v>1.8</v>
      </c>
      <c r="N47" s="370">
        <f>+ｸ.木くず!$AL$27</f>
        <v>170.6</v>
      </c>
      <c r="O47" s="370">
        <f>+ｹ.繊維くず!$AL$27</f>
        <v>0</v>
      </c>
      <c r="P47" s="370">
        <f>+ｺ.動植物性残さ!$AL$27</f>
        <v>0</v>
      </c>
      <c r="Q47" s="370">
        <f>+ｻ.動物系固形不要物!$AL$27</f>
        <v>0</v>
      </c>
      <c r="R47" s="370">
        <f>+ｼ.ｺﾞﾑくず!$AL$27</f>
        <v>1.8</v>
      </c>
      <c r="S47" s="370">
        <f>+ｽ.金属くず!$AL$27</f>
        <v>3.5</v>
      </c>
      <c r="T47" s="370">
        <f>+ｾ.ｶﾞﾗｽ･ｺﾝｸﾘ･陶磁器くず!$AL$27</f>
        <v>1.4</v>
      </c>
      <c r="U47" s="370">
        <f>+ｿ.鉱さい!$AL$27</f>
        <v>0</v>
      </c>
      <c r="V47" s="370">
        <f>+ﾀ.がれき類!$AL$27</f>
        <v>5213.3</v>
      </c>
      <c r="W47" s="370">
        <f>+ﾁ.動物のふん尿!$AL$27</f>
        <v>0</v>
      </c>
      <c r="X47" s="370">
        <f>+ﾂ.動物の死体!$AL$27</f>
        <v>0</v>
      </c>
      <c r="Y47" s="370">
        <f>+ﾃ.ばいじん!$AL$27</f>
        <v>0</v>
      </c>
      <c r="Z47" s="371">
        <f>+ﾄ.混合廃棄物その他!$AL$27</f>
        <v>116.2</v>
      </c>
      <c r="AA47" s="372">
        <f t="shared" si="4"/>
        <v>5527.3</v>
      </c>
    </row>
    <row r="48" spans="2:27" ht="20.45" customHeight="1">
      <c r="B48" s="167"/>
      <c r="C48" s="173"/>
      <c r="D48" s="172" t="s">
        <v>188</v>
      </c>
      <c r="E48" s="687" t="s">
        <v>238</v>
      </c>
      <c r="F48" s="688"/>
      <c r="G48" s="373">
        <f>+ｱ.燃え殻!$AL$30</f>
        <v>0</v>
      </c>
      <c r="H48" s="373">
        <f>+ｲ.汚泥!$AL$30</f>
        <v>0</v>
      </c>
      <c r="I48" s="373">
        <f>+ｳ.廃油!$AL$30</f>
        <v>2.2999999999999998</v>
      </c>
      <c r="J48" s="373">
        <f>+ｴ.廃酸!$AL$30</f>
        <v>0</v>
      </c>
      <c r="K48" s="373">
        <f>+ｵ.廃ｱﾙｶﾘ!$AL$30</f>
        <v>0</v>
      </c>
      <c r="L48" s="373">
        <f>+ｶ.廃ﾌﾟﾗ類!$AL$30</f>
        <v>12</v>
      </c>
      <c r="M48" s="373">
        <f>+ｷ.紙くず!$AL$30</f>
        <v>1.8</v>
      </c>
      <c r="N48" s="373">
        <f>+ｸ.木くず!$AL$30</f>
        <v>117.2</v>
      </c>
      <c r="O48" s="373">
        <f>+ｹ.繊維くず!$AL$30</f>
        <v>0</v>
      </c>
      <c r="P48" s="373">
        <f>+ｺ.動植物性残さ!$AL$30</f>
        <v>0</v>
      </c>
      <c r="Q48" s="373">
        <f>+ｻ.動物系固形不要物!$AL$30</f>
        <v>0</v>
      </c>
      <c r="R48" s="373">
        <f>+ｼ.ｺﾞﾑくず!$AL$30</f>
        <v>0</v>
      </c>
      <c r="S48" s="373">
        <f>+ｽ.金属くず!$AL$30</f>
        <v>2.5</v>
      </c>
      <c r="T48" s="373">
        <f>+ｾ.ｶﾞﾗｽ･ｺﾝｸﾘ･陶磁器くず!$AL$30</f>
        <v>0</v>
      </c>
      <c r="U48" s="373">
        <f>+ｿ.鉱さい!$AL$30</f>
        <v>0</v>
      </c>
      <c r="V48" s="373">
        <f>+ﾀ.がれき類!$AL$30</f>
        <v>2</v>
      </c>
      <c r="W48" s="373">
        <f>+ﾁ.動物のふん尿!$AL$30</f>
        <v>0</v>
      </c>
      <c r="X48" s="373">
        <f>+ﾂ.動物の死体!$AL$30</f>
        <v>0</v>
      </c>
      <c r="Y48" s="373">
        <f>+ﾃ.ばいじん!$AL$30</f>
        <v>0</v>
      </c>
      <c r="Z48" s="374">
        <f>+ﾄ.混合廃棄物その他!$AL$30</f>
        <v>71</v>
      </c>
      <c r="AA48" s="375">
        <f t="shared" si="4"/>
        <v>208.8</v>
      </c>
    </row>
    <row r="49" spans="2:27" ht="20.45" customHeight="1">
      <c r="B49" s="167"/>
      <c r="C49" s="173"/>
      <c r="D49" s="409" t="s">
        <v>190</v>
      </c>
      <c r="E49" s="700" t="s">
        <v>239</v>
      </c>
      <c r="F49" s="701"/>
      <c r="G49" s="422">
        <f>+ｱ.燃え殻!$AS$24</f>
        <v>0</v>
      </c>
      <c r="H49" s="422">
        <f>+ｲ.汚泥!$AS$24</f>
        <v>0.8</v>
      </c>
      <c r="I49" s="422">
        <f>+ｳ.廃油!$AS$24</f>
        <v>2.6</v>
      </c>
      <c r="J49" s="422">
        <f>+ｴ.廃酸!$AS$24</f>
        <v>0</v>
      </c>
      <c r="K49" s="422">
        <f>+ｵ.廃ｱﾙｶﾘ!$AS$24</f>
        <v>0</v>
      </c>
      <c r="L49" s="422">
        <f>+ｶ.廃ﾌﾟﾗ類!$AS$24</f>
        <v>15.3</v>
      </c>
      <c r="M49" s="422">
        <f>+ｷ.紙くず!$AS$24</f>
        <v>1.8</v>
      </c>
      <c r="N49" s="422">
        <f>+ｸ.木くず!$AS$24</f>
        <v>170.6</v>
      </c>
      <c r="O49" s="422">
        <f>+ｹ.繊維くず!$AS$24</f>
        <v>0</v>
      </c>
      <c r="P49" s="422">
        <f>+ｺ.動植物性残さ!$AS$24</f>
        <v>0</v>
      </c>
      <c r="Q49" s="422">
        <f>+ｻ.動物系固形不要物!$AS$24</f>
        <v>0</v>
      </c>
      <c r="R49" s="422">
        <f>+ｼ.ｺﾞﾑくず!$AS$24</f>
        <v>1.8</v>
      </c>
      <c r="S49" s="422">
        <f>+ｽ.金属くず!$AS$24</f>
        <v>3.5</v>
      </c>
      <c r="T49" s="422">
        <f>+ｾ.ｶﾞﾗｽ･ｺﾝｸﾘ･陶磁器くず!$AS$24</f>
        <v>1.4</v>
      </c>
      <c r="U49" s="422">
        <f>+ｿ.鉱さい!$AS$24</f>
        <v>0</v>
      </c>
      <c r="V49" s="422">
        <f>+ﾀ.がれき類!$AS$24</f>
        <v>5213.3</v>
      </c>
      <c r="W49" s="422">
        <f>+ﾁ.動物のふん尿!$AS$24</f>
        <v>0</v>
      </c>
      <c r="X49" s="422">
        <f>+ﾂ.動物の死体!$AS$24</f>
        <v>0</v>
      </c>
      <c r="Y49" s="422">
        <f>+ﾃ.ばいじん!$AS$24</f>
        <v>0</v>
      </c>
      <c r="Z49" s="423">
        <f>+ﾄ.混合廃棄物その他!$AS$24</f>
        <v>116.2</v>
      </c>
      <c r="AA49" s="424">
        <f t="shared" si="4"/>
        <v>5527.3</v>
      </c>
    </row>
    <row r="50" spans="2:27" ht="20.45" customHeight="1">
      <c r="B50" s="167"/>
      <c r="C50" s="173"/>
      <c r="D50" s="410"/>
      <c r="E50" s="702" t="s">
        <v>449</v>
      </c>
      <c r="F50" s="703"/>
      <c r="G50" s="411"/>
      <c r="H50" s="411"/>
      <c r="I50" s="411"/>
      <c r="J50" s="411"/>
      <c r="K50" s="411"/>
      <c r="L50" s="376">
        <f>ｶ.廃ﾌﾟﾗ類!AU18</f>
        <v>10</v>
      </c>
      <c r="M50" s="411"/>
      <c r="N50" s="411"/>
      <c r="O50" s="411"/>
      <c r="P50" s="411"/>
      <c r="Q50" s="411"/>
      <c r="R50" s="411"/>
      <c r="S50" s="411"/>
      <c r="T50" s="411"/>
      <c r="U50" s="411"/>
      <c r="V50" s="411"/>
      <c r="W50" s="411"/>
      <c r="X50" s="411"/>
      <c r="Y50" s="411"/>
      <c r="Z50" s="433"/>
      <c r="AA50" s="377">
        <f t="shared" si="4"/>
        <v>10</v>
      </c>
    </row>
    <row r="51" spans="2:27" ht="20.45" customHeight="1">
      <c r="B51" s="167"/>
      <c r="C51" s="173"/>
      <c r="D51" s="410"/>
      <c r="E51" s="704" t="s">
        <v>450</v>
      </c>
      <c r="F51" s="705"/>
      <c r="G51" s="415"/>
      <c r="H51" s="415"/>
      <c r="I51" s="415"/>
      <c r="J51" s="415"/>
      <c r="K51" s="415"/>
      <c r="L51" s="376">
        <f>ｶ.廃ﾌﾟﾗ類!AU19</f>
        <v>4.3</v>
      </c>
      <c r="M51" s="415"/>
      <c r="N51" s="415"/>
      <c r="O51" s="415"/>
      <c r="P51" s="415"/>
      <c r="Q51" s="415"/>
      <c r="R51" s="415"/>
      <c r="S51" s="415"/>
      <c r="T51" s="415"/>
      <c r="U51" s="415"/>
      <c r="V51" s="415"/>
      <c r="W51" s="415"/>
      <c r="X51" s="415"/>
      <c r="Y51" s="415"/>
      <c r="Z51" s="433"/>
      <c r="AA51" s="377">
        <f t="shared" si="4"/>
        <v>4.3</v>
      </c>
    </row>
    <row r="52" spans="2:27" ht="20.45" customHeight="1">
      <c r="B52" s="167"/>
      <c r="C52" s="173"/>
      <c r="D52" s="410"/>
      <c r="E52" s="702" t="s">
        <v>451</v>
      </c>
      <c r="F52" s="703"/>
      <c r="G52" s="415"/>
      <c r="H52" s="415"/>
      <c r="I52" s="415"/>
      <c r="J52" s="415"/>
      <c r="K52" s="415"/>
      <c r="L52" s="376">
        <f>ｶ.廃ﾌﾟﾗ類!AU20</f>
        <v>0.2</v>
      </c>
      <c r="M52" s="415"/>
      <c r="N52" s="415"/>
      <c r="O52" s="415"/>
      <c r="P52" s="415"/>
      <c r="Q52" s="415"/>
      <c r="R52" s="415"/>
      <c r="S52" s="415"/>
      <c r="T52" s="415"/>
      <c r="U52" s="415"/>
      <c r="V52" s="415"/>
      <c r="W52" s="415"/>
      <c r="X52" s="415"/>
      <c r="Y52" s="415"/>
      <c r="Z52" s="433"/>
      <c r="AA52" s="377">
        <f t="shared" si="4"/>
        <v>0.2</v>
      </c>
    </row>
    <row r="53" spans="2:27" ht="20.45" customHeight="1">
      <c r="B53" s="167"/>
      <c r="C53" s="173"/>
      <c r="D53" s="216"/>
      <c r="E53" s="706" t="s">
        <v>452</v>
      </c>
      <c r="F53" s="707"/>
      <c r="G53" s="419"/>
      <c r="H53" s="419"/>
      <c r="I53" s="419"/>
      <c r="J53" s="419"/>
      <c r="K53" s="419"/>
      <c r="L53" s="425">
        <f>ｶ.廃ﾌﾟﾗ類!AU21</f>
        <v>0.8</v>
      </c>
      <c r="M53" s="419"/>
      <c r="N53" s="419"/>
      <c r="O53" s="419"/>
      <c r="P53" s="419"/>
      <c r="Q53" s="419"/>
      <c r="R53" s="419"/>
      <c r="S53" s="419"/>
      <c r="T53" s="419"/>
      <c r="U53" s="419"/>
      <c r="V53" s="419"/>
      <c r="W53" s="419"/>
      <c r="X53" s="419"/>
      <c r="Y53" s="419"/>
      <c r="Z53" s="434"/>
      <c r="AA53" s="426">
        <f t="shared" si="4"/>
        <v>0.8</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1.6</v>
      </c>
      <c r="I63" s="406">
        <f t="shared" si="10"/>
        <v>143.9</v>
      </c>
      <c r="J63" s="406">
        <f t="shared" si="10"/>
        <v>0</v>
      </c>
      <c r="K63" s="406">
        <f t="shared" si="10"/>
        <v>0</v>
      </c>
      <c r="L63" s="406">
        <f t="shared" si="10"/>
        <v>15.4</v>
      </c>
      <c r="M63" s="406">
        <f t="shared" si="10"/>
        <v>1.8</v>
      </c>
      <c r="N63" s="406">
        <f t="shared" si="10"/>
        <v>172.79999999999998</v>
      </c>
      <c r="O63" s="406">
        <f t="shared" si="10"/>
        <v>0</v>
      </c>
      <c r="P63" s="406">
        <f t="shared" si="10"/>
        <v>0</v>
      </c>
      <c r="Q63" s="406">
        <f t="shared" si="10"/>
        <v>0</v>
      </c>
      <c r="R63" s="406">
        <f t="shared" si="10"/>
        <v>3.6</v>
      </c>
      <c r="S63" s="406">
        <f t="shared" si="10"/>
        <v>3.5</v>
      </c>
      <c r="T63" s="406">
        <f t="shared" si="10"/>
        <v>4.4000000000000004</v>
      </c>
      <c r="U63" s="406">
        <f t="shared" si="10"/>
        <v>0</v>
      </c>
      <c r="V63" s="406">
        <f t="shared" si="10"/>
        <v>16438.3</v>
      </c>
      <c r="W63" s="406">
        <f t="shared" si="10"/>
        <v>0</v>
      </c>
      <c r="X63" s="406">
        <f t="shared" si="10"/>
        <v>0</v>
      </c>
      <c r="Y63" s="406">
        <f t="shared" si="10"/>
        <v>0</v>
      </c>
      <c r="Z63" s="406">
        <f t="shared" si="10"/>
        <v>122.2</v>
      </c>
      <c r="AA63" s="407">
        <f>+AA9+AA19+AA20</f>
        <v>16907.5</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P80"/>
  <sheetViews>
    <sheetView showGridLines="0" showZeros="0" view="pageBreakPreview" topLeftCell="B61" zoomScaleNormal="100" zoomScaleSheetLayoutView="100" workbookViewId="0">
      <selection activeCell="M42" sqref="M42:N42"/>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7年   6月   9日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横浜市中区尾上町1-6　ICON関内</v>
      </c>
      <c r="K16" s="746"/>
      <c r="L16" s="747"/>
      <c r="M16" s="747"/>
      <c r="N16" s="747"/>
      <c r="O16" s="748"/>
    </row>
    <row r="17" spans="1:15" ht="26.25" customHeight="1">
      <c r="C17" s="78"/>
      <c r="H17" s="23" t="s">
        <v>7</v>
      </c>
      <c r="I17" s="23"/>
      <c r="J17" s="746" t="str">
        <f>+表紙!J40</f>
        <v>若築建設(株)横浜支店　支店長　田村康幸</v>
      </c>
      <c r="K17" s="746"/>
      <c r="L17" s="747"/>
      <c r="M17" s="747"/>
      <c r="N17" s="747"/>
      <c r="O17" s="748"/>
    </row>
    <row r="18" spans="1:15">
      <c r="C18" s="78"/>
      <c r="J18" s="21" t="s">
        <v>8</v>
      </c>
      <c r="O18" s="79"/>
    </row>
    <row r="19" spans="1:15">
      <c r="C19" s="78"/>
      <c r="J19" s="24" t="s">
        <v>9</v>
      </c>
      <c r="K19" s="24"/>
      <c r="L19" s="759" t="str">
        <f>IF(+表紙!L42="","",+表紙!L42)</f>
        <v>045-662-0814</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若築建設株式会社　横浜支店</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2534</v>
      </c>
      <c r="N25" s="783"/>
      <c r="O25" s="784"/>
    </row>
    <row r="26" spans="1:15" ht="18" customHeight="1">
      <c r="C26" s="493" t="s">
        <v>11</v>
      </c>
      <c r="D26" s="494"/>
      <c r="E26" s="495"/>
      <c r="F26" s="769" t="str">
        <f>+表紙!F49</f>
        <v>横浜市中区尾上町1-6</v>
      </c>
      <c r="G26" s="770"/>
      <c r="H26" s="770"/>
      <c r="I26" s="770"/>
      <c r="J26" s="770"/>
      <c r="K26" s="770"/>
      <c r="L26" s="126" t="s">
        <v>172</v>
      </c>
      <c r="M26" s="222"/>
      <c r="N26" s="773" t="str">
        <f>IF(+表紙!N49="","",+表紙!N49)</f>
        <v>045-414-7811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Ｄ－建設業</v>
      </c>
      <c r="G29" s="737"/>
      <c r="H29" s="737"/>
      <c r="I29" s="737"/>
      <c r="J29" s="30" t="s">
        <v>47</v>
      </c>
      <c r="K29" s="30"/>
      <c r="L29" s="785" t="str">
        <f>+表紙!L52</f>
        <v>０６　総合工事業</v>
      </c>
      <c r="M29" s="785"/>
      <c r="N29" s="744"/>
      <c r="O29" s="745"/>
    </row>
    <row r="30" spans="1:15" ht="22.5" customHeight="1">
      <c r="C30" s="295"/>
      <c r="D30" s="306" t="s">
        <v>19</v>
      </c>
      <c r="E30" s="307" t="s">
        <v>365</v>
      </c>
      <c r="F30" s="735" t="s">
        <v>366</v>
      </c>
      <c r="G30" s="444"/>
      <c r="H30" s="736"/>
      <c r="I30" s="735" t="s">
        <v>367</v>
      </c>
      <c r="J30" s="447"/>
      <c r="K30" s="457"/>
      <c r="L30" s="738" t="str">
        <f>+表紙!L53</f>
        <v>－</v>
      </c>
      <c r="M30" s="739"/>
      <c r="N30" s="308" t="s">
        <v>368</v>
      </c>
      <c r="O30" s="309"/>
    </row>
    <row r="31" spans="1:15" ht="22.5" customHeight="1">
      <c r="C31" s="295"/>
      <c r="D31" s="294"/>
      <c r="E31" s="310"/>
      <c r="F31" s="735" t="s">
        <v>369</v>
      </c>
      <c r="G31" s="444"/>
      <c r="H31" s="736"/>
      <c r="I31" s="737" t="s">
        <v>370</v>
      </c>
      <c r="J31" s="447"/>
      <c r="K31" s="447"/>
      <c r="L31" s="738">
        <f>+表紙!L54</f>
        <v>5000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t="str">
        <f>+表紙!L56</f>
        <v>－</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t="str">
        <f>+表紙!F58</f>
        <v>－</v>
      </c>
      <c r="G35" s="741"/>
      <c r="H35" s="741"/>
      <c r="I35" s="741"/>
      <c r="J35" s="741"/>
      <c r="K35" s="741"/>
      <c r="L35" s="741"/>
      <c r="M35" s="741"/>
      <c r="N35" s="741"/>
      <c r="O35" s="742"/>
    </row>
    <row r="36" spans="3:15" ht="23.25" customHeight="1">
      <c r="C36" s="300"/>
      <c r="D36" s="317" t="s">
        <v>24</v>
      </c>
      <c r="E36" s="318" t="s">
        <v>378</v>
      </c>
      <c r="F36" s="743">
        <f>+表紙!F59</f>
        <v>25</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11380.2</v>
      </c>
      <c r="I40" s="240" t="s">
        <v>4</v>
      </c>
      <c r="J40" s="473" t="s">
        <v>324</v>
      </c>
      <c r="K40" s="474"/>
      <c r="L40" s="475"/>
      <c r="M40" s="786">
        <f>+表紙!M63</f>
        <v>11371.5</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f>+表紙!M64</f>
        <v>2.2000000000000002</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f>+表紙!M65</f>
        <v>11369.3</v>
      </c>
      <c r="N42" s="787">
        <f>+表紙!N65</f>
        <v>0</v>
      </c>
      <c r="O42" s="180" t="s">
        <v>4</v>
      </c>
    </row>
    <row r="43" spans="3:15" ht="24.75" customHeight="1">
      <c r="C43" s="175"/>
      <c r="D43" s="470" t="s">
        <v>303</v>
      </c>
      <c r="E43" s="471"/>
      <c r="F43" s="471"/>
      <c r="G43" s="472"/>
      <c r="H43" s="245" t="str">
        <f>+表紙!H66</f>
        <v>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9"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0.8</v>
      </c>
      <c r="E24" s="629"/>
      <c r="F24" s="629"/>
      <c r="G24" s="194" t="s">
        <v>198</v>
      </c>
      <c r="H24" s="607">
        <f>+F12</f>
        <v>0.8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0.8</v>
      </c>
      <c r="Q27" s="612"/>
      <c r="R27" s="612"/>
      <c r="S27" s="612"/>
      <c r="T27" s="44" t="s">
        <v>38</v>
      </c>
      <c r="U27" s="64"/>
      <c r="V27" s="64"/>
      <c r="Y27" s="62" t="s">
        <v>39</v>
      </c>
      <c r="Z27" s="65"/>
      <c r="AH27" s="53"/>
      <c r="AI27" s="53"/>
      <c r="AJ27" s="53"/>
      <c r="AK27" s="53"/>
      <c r="AL27" s="575">
        <f>+AH18+P27</f>
        <v>0.8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0.8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0.8</v>
      </c>
      <c r="E29" s="629"/>
      <c r="F29" s="629"/>
      <c r="G29" s="194" t="s">
        <v>198</v>
      </c>
      <c r="H29" s="607">
        <f>+AL27</f>
        <v>0.8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0.8</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0.8</v>
      </c>
      <c r="E31" s="629"/>
      <c r="F31" s="629"/>
      <c r="G31" s="194" t="s">
        <v>198</v>
      </c>
      <c r="H31" s="607">
        <f>+AS24</f>
        <v>0.8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topLeftCell="A12"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2.6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141.30000000000001</v>
      </c>
      <c r="E24" s="629"/>
      <c r="F24" s="629"/>
      <c r="G24" s="194" t="s">
        <v>198</v>
      </c>
      <c r="H24" s="607">
        <f>+F12</f>
        <v>2.6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2.6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2.6</v>
      </c>
      <c r="Q27" s="612"/>
      <c r="R27" s="612"/>
      <c r="S27" s="612"/>
      <c r="T27" s="44" t="s">
        <v>38</v>
      </c>
      <c r="U27" s="64"/>
      <c r="V27" s="64"/>
      <c r="Y27" s="62" t="s">
        <v>39</v>
      </c>
      <c r="Z27" s="65"/>
      <c r="AH27" s="53"/>
      <c r="AI27" s="53"/>
      <c r="AJ27" s="53"/>
      <c r="AK27" s="53"/>
      <c r="AL27" s="575">
        <f>+AH18+P27</f>
        <v>2.6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2.6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140.4</v>
      </c>
      <c r="E29" s="629"/>
      <c r="F29" s="629"/>
      <c r="G29" s="194" t="s">
        <v>198</v>
      </c>
      <c r="H29" s="607">
        <f>+AL27</f>
        <v>2.6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2.2999999999999998</v>
      </c>
      <c r="I30" s="608"/>
      <c r="J30" s="194" t="s">
        <v>198</v>
      </c>
      <c r="M30" s="581"/>
      <c r="P30" s="56"/>
      <c r="R30" s="611">
        <f>+ROUND(AA28,1)+ROUND(AA29,1)+ROUND(AA30,1)</f>
        <v>2.6</v>
      </c>
      <c r="S30" s="612"/>
      <c r="T30" s="612"/>
      <c r="U30" s="612"/>
      <c r="V30" s="44" t="s">
        <v>16</v>
      </c>
      <c r="Y30" s="613" t="s">
        <v>186</v>
      </c>
      <c r="Z30" s="614"/>
      <c r="AA30" s="569"/>
      <c r="AB30" s="570"/>
      <c r="AC30" s="570"/>
      <c r="AD30" s="570"/>
      <c r="AE30" s="570"/>
      <c r="AF30" s="44" t="s">
        <v>13</v>
      </c>
      <c r="AL30" s="561">
        <v>2.2999999999999998</v>
      </c>
      <c r="AM30" s="562"/>
      <c r="AN30" s="562"/>
      <c r="AO30" s="562"/>
      <c r="AP30" s="52" t="s">
        <v>13</v>
      </c>
      <c r="AS30" s="606"/>
      <c r="AT30" s="603"/>
      <c r="AU30" s="603"/>
      <c r="AV30" s="604"/>
      <c r="AW30" s="405"/>
    </row>
    <row r="31" spans="2:49" ht="27" customHeight="1" thickTop="1" thickBot="1">
      <c r="B31" s="640" t="s">
        <v>226</v>
      </c>
      <c r="C31" s="641"/>
      <c r="D31" s="629">
        <v>140.4</v>
      </c>
      <c r="E31" s="629"/>
      <c r="F31" s="629"/>
      <c r="G31" s="194" t="s">
        <v>198</v>
      </c>
      <c r="H31" s="607">
        <f>+AS24</f>
        <v>2.6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topLeftCell="A22" zoomScaleNormal="100" workbookViewId="0">
      <selection activeCell="AA28" sqref="AA28:AE28"/>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topLeftCell="A8" zoomScaleNormal="100" workbookViewId="0">
      <selection activeCell="Z47" sqref="Z47"/>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15.3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v>10</v>
      </c>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v>4.3</v>
      </c>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v>0.2</v>
      </c>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v>0.8</v>
      </c>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0.1</v>
      </c>
      <c r="E24" s="629"/>
      <c r="F24" s="629"/>
      <c r="G24" s="194" t="s">
        <v>198</v>
      </c>
      <c r="H24" s="607">
        <f>+F12</f>
        <v>15.3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15.3</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15.3</v>
      </c>
      <c r="Q27" s="612"/>
      <c r="R27" s="612"/>
      <c r="S27" s="612"/>
      <c r="T27" s="44" t="s">
        <v>38</v>
      </c>
      <c r="U27" s="64"/>
      <c r="V27" s="64"/>
      <c r="Y27" s="62" t="s">
        <v>39</v>
      </c>
      <c r="Z27" s="65"/>
      <c r="AH27" s="53"/>
      <c r="AI27" s="53"/>
      <c r="AJ27" s="53"/>
      <c r="AK27" s="53"/>
      <c r="AL27" s="575">
        <f>+AH18+P27</f>
        <v>15.3</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15.3</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0.1</v>
      </c>
      <c r="E29" s="629"/>
      <c r="F29" s="629"/>
      <c r="G29" s="194" t="s">
        <v>198</v>
      </c>
      <c r="H29" s="607">
        <f>+AL27</f>
        <v>15.3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12</v>
      </c>
      <c r="I30" s="608"/>
      <c r="J30" s="194" t="s">
        <v>198</v>
      </c>
      <c r="M30" s="581"/>
      <c r="P30" s="56"/>
      <c r="R30" s="611">
        <f>+ROUND(AA28,1)+ROUND(AA29,1)+ROUND(AA30,1)</f>
        <v>15.3</v>
      </c>
      <c r="S30" s="612"/>
      <c r="T30" s="612"/>
      <c r="U30" s="612"/>
      <c r="V30" s="44" t="s">
        <v>16</v>
      </c>
      <c r="Y30" s="613" t="s">
        <v>186</v>
      </c>
      <c r="Z30" s="614"/>
      <c r="AA30" s="569"/>
      <c r="AB30" s="570"/>
      <c r="AC30" s="570"/>
      <c r="AD30" s="570"/>
      <c r="AE30" s="570"/>
      <c r="AF30" s="44" t="s">
        <v>13</v>
      </c>
      <c r="AL30" s="561">
        <v>12</v>
      </c>
      <c r="AM30" s="562"/>
      <c r="AN30" s="562"/>
      <c r="AO30" s="562"/>
      <c r="AP30" s="52" t="s">
        <v>13</v>
      </c>
      <c r="AS30" s="606"/>
      <c r="AT30" s="603"/>
      <c r="AU30" s="603"/>
      <c r="AV30" s="604"/>
      <c r="AW30" s="405"/>
    </row>
    <row r="31" spans="2:51" ht="27" customHeight="1" thickTop="1" thickBot="1">
      <c r="B31" s="640" t="s">
        <v>226</v>
      </c>
      <c r="C31" s="641"/>
      <c r="D31" s="629">
        <v>0.1</v>
      </c>
      <c r="E31" s="629"/>
      <c r="F31" s="629"/>
      <c r="G31" s="194" t="s">
        <v>198</v>
      </c>
      <c r="H31" s="607">
        <f>+AS24</f>
        <v>15.3</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f>IF(SUM(F12,F15)&gt;0,SUM(P12,P21,AH9,AS24,AS27,AS31)/SUM(F12,F15)*100,"")</f>
        <v>100</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f>IF(SUM(F12,F15)&gt;0,SUM(P21,AS27,AS31,AU9,AU20)/SUM(F12,F15)*100,"")</f>
        <v>1.3071895424836601</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topLeftCell="A21"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1.8</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1.8</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1.8</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1.8</v>
      </c>
      <c r="Q27" s="612"/>
      <c r="R27" s="612"/>
      <c r="S27" s="612"/>
      <c r="T27" s="44" t="s">
        <v>38</v>
      </c>
      <c r="U27" s="64"/>
      <c r="V27" s="64"/>
      <c r="Y27" s="62" t="s">
        <v>39</v>
      </c>
      <c r="Z27" s="65"/>
      <c r="AH27" s="53"/>
      <c r="AI27" s="53"/>
      <c r="AJ27" s="53"/>
      <c r="AK27" s="53"/>
      <c r="AL27" s="575">
        <f>+AH18+P27</f>
        <v>1.8</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1.8</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1.8</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1.8</v>
      </c>
      <c r="I30" s="608"/>
      <c r="J30" s="194" t="s">
        <v>198</v>
      </c>
      <c r="M30" s="581"/>
      <c r="P30" s="56"/>
      <c r="R30" s="611">
        <f>+ROUND(AA28,1)+ROUND(AA29,1)+ROUND(AA30,1)</f>
        <v>1.8</v>
      </c>
      <c r="S30" s="612"/>
      <c r="T30" s="612"/>
      <c r="U30" s="612"/>
      <c r="V30" s="44" t="s">
        <v>16</v>
      </c>
      <c r="Y30" s="613" t="s">
        <v>186</v>
      </c>
      <c r="Z30" s="614"/>
      <c r="AA30" s="569"/>
      <c r="AB30" s="570"/>
      <c r="AC30" s="570"/>
      <c r="AD30" s="570"/>
      <c r="AE30" s="570"/>
      <c r="AF30" s="44" t="s">
        <v>13</v>
      </c>
      <c r="AL30" s="561">
        <v>1.8</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1.8</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7" zoomScaleNormal="100" workbookViewId="0">
      <selection activeCell="N31" sqref="N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若築建設株式会社　横浜支店</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170.6</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2.2000000000000002</v>
      </c>
      <c r="E24" s="629"/>
      <c r="F24" s="629"/>
      <c r="G24" s="194" t="s">
        <v>198</v>
      </c>
      <c r="H24" s="607">
        <f>+F12</f>
        <v>170.6</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170.6</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170.6</v>
      </c>
      <c r="Q27" s="612"/>
      <c r="R27" s="612"/>
      <c r="S27" s="612"/>
      <c r="T27" s="44" t="s">
        <v>38</v>
      </c>
      <c r="U27" s="64"/>
      <c r="V27" s="64"/>
      <c r="Y27" s="62" t="s">
        <v>39</v>
      </c>
      <c r="Z27" s="65"/>
      <c r="AH27" s="53"/>
      <c r="AI27" s="53"/>
      <c r="AJ27" s="53"/>
      <c r="AK27" s="53"/>
      <c r="AL27" s="575">
        <f>+AH18+P27</f>
        <v>170.6</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v>170.6</v>
      </c>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2.2000000000000002</v>
      </c>
      <c r="E29" s="629"/>
      <c r="F29" s="629"/>
      <c r="G29" s="194" t="s">
        <v>198</v>
      </c>
      <c r="H29" s="607">
        <f>+AL27</f>
        <v>170.6</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2.2000000000000002</v>
      </c>
      <c r="E30" s="629"/>
      <c r="F30" s="629"/>
      <c r="G30" s="194" t="s">
        <v>198</v>
      </c>
      <c r="H30" s="607">
        <f>+AL30</f>
        <v>117.2</v>
      </c>
      <c r="I30" s="608"/>
      <c r="J30" s="194" t="s">
        <v>198</v>
      </c>
      <c r="M30" s="581"/>
      <c r="P30" s="56"/>
      <c r="R30" s="611">
        <f>+ROUND(AA28,1)+ROUND(AA29,1)+ROUND(AA30,1)</f>
        <v>170.6</v>
      </c>
      <c r="S30" s="612"/>
      <c r="T30" s="612"/>
      <c r="U30" s="612"/>
      <c r="V30" s="44" t="s">
        <v>16</v>
      </c>
      <c r="Y30" s="613" t="s">
        <v>186</v>
      </c>
      <c r="Z30" s="614"/>
      <c r="AA30" s="569"/>
      <c r="AB30" s="570"/>
      <c r="AC30" s="570"/>
      <c r="AD30" s="570"/>
      <c r="AE30" s="570"/>
      <c r="AF30" s="44" t="s">
        <v>13</v>
      </c>
      <c r="AL30" s="561">
        <v>117.2</v>
      </c>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170.6</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2025-06-11T05:26:23Z</dcterms:created>
  <dcterms:modified xsi:type="dcterms:W3CDTF">2025-06-11T05:26:24Z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