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2CE4D219-1A45-432B-8C95-EEEE7A33DCEB}" xr6:coauthVersionLast="47" xr6:coauthVersionMax="47" xr10:uidLastSave="{00000000-0000-0000-0000-000000000000}"/>
  <bookViews>
    <workbookView xWindow="390" yWindow="390" windowWidth="18015" windowHeight="10800" tabRatio="808" firstSheet="15"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2"/>
  <c r="U60" i="94" s="1"/>
  <c r="AL31" i="79"/>
  <c r="R60" i="94" s="1"/>
  <c r="AL31" i="89"/>
  <c r="Q60" i="94" s="1"/>
  <c r="AL31" i="88"/>
  <c r="P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W49" i="94"/>
  <c r="F12" i="89"/>
  <c r="H24" i="89" s="1"/>
  <c r="Y18" i="91"/>
  <c r="P16" i="91" s="1"/>
  <c r="X58" i="94" s="1"/>
  <c r="M49" i="94" l="1"/>
  <c r="H31" i="87"/>
  <c r="N49" i="94"/>
  <c r="H36" i="78"/>
  <c r="H37" i="78"/>
  <c r="H24" i="78"/>
  <c r="H31" i="2"/>
  <c r="Q36" i="94"/>
  <c r="G36" i="94"/>
  <c r="G35" i="94" s="1"/>
  <c r="H31" i="88"/>
  <c r="AL27" i="80"/>
  <c r="AL31" i="80" s="1"/>
  <c r="V60"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AL31" i="86" s="1"/>
  <c r="N60" i="94" s="1"/>
  <c r="T49" i="94"/>
  <c r="S42" i="94"/>
  <c r="S41" i="94" s="1"/>
  <c r="S19" i="94" s="1"/>
  <c r="U42" i="94"/>
  <c r="U41" i="94" s="1"/>
  <c r="U19" i="94" s="1"/>
  <c r="M42" i="94"/>
  <c r="M41" i="94" s="1"/>
  <c r="M19" i="94" s="1"/>
  <c r="I42" i="94"/>
  <c r="I41" i="94" s="1"/>
  <c r="I19" i="94" s="1"/>
  <c r="AL27" i="84"/>
  <c r="AA25" i="94"/>
  <c r="AL27" i="89"/>
  <c r="AL27" i="79"/>
  <c r="R47" i="94" s="1"/>
  <c r="AL27" i="85"/>
  <c r="AL31" i="85" s="1"/>
  <c r="M60" i="94" s="1"/>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L31" i="87" s="1"/>
  <c r="O60" i="94" s="1"/>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AL31" i="81" s="1"/>
  <c r="S60" i="94" s="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4" l="1"/>
  <c r="AL31" i="84"/>
  <c r="T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<sst xmlns="http://schemas.openxmlformats.org/spreadsheetml/2006/main" count="3304" uniqueCount="471">
  <si>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</si>
  <si>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</si>
  <si>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</si>
  <si>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</si>
  <si>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</si>
  <si>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</si>
  <si>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</si>
  <si>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</si>
  <si>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</si>
  <si>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</si>
  <si>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</si>
  <si>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</si>
  <si>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</si>
  <si>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</si>
  <si>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</si>
  <si>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</si>
  <si>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</si>
  <si>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</si>
  <si>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</si>
  <si>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</si>
  <si>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</si>
  <si>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</si>
  <si>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</si>
  <si>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</si>
  <si>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</si>
  <si>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</si>
  <si>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</si>
  <si>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</si>
  <si>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</si>
  <si>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</si>
  <si>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</si>
  <si>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</si>
  <si>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</si>
  <si>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</si>
  <si>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</si>
  <si>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</si>
  <si>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</si>
  <si>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</si>
  <si>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</si>
  <si>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</si>
  <si>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</si>
  <si>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</si>
  <si>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</si>
  <si>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</si>
  <si>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</si>
  <si>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</si>
  <si>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</si>
  <si>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</si>
  <si>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</si>
  <si>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</si>
  <si>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</si>
  <si>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</si>
  <si>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</si>
  <si>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</si>
  <si>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</si>
  <si>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</si>
  <si>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</si>
  <si>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</si>
  <si>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</si>
  <si>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</si>
  <si>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</si>
  <si>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</si>
  <si>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</si>
  <si>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</si>
  <si>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</si>
  <si>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</si>
  <si>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</si>
  <si>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</si>
  <si>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</si>
  <si>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</si>
  <si>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</si>
  <si>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</si>
  <si>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</si>
  <si>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</si>
  <si>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</si>
  <si>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</si>
  <si>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</si>
  <si>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</si>
  <si>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</si>
  <si>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</si>
  <si>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</si>
  <si>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</si>
  <si>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</si>
  <si>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</si>
  <si>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</si>
  <si>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</si>
  <si>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</si>
  <si>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</si>
  <si>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</si>
  <si>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</si>
  <si>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</si>
  <si>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</si>
  <si>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</si>
  <si>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</si>
  <si>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</si>
  <si>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</si>
  <si>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</si>
  <si>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</si>
  <si>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</si>
  <si>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</si>
  <si>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</si>
  <si>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</si>
  <si>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</si>
  <si>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</si>
  <si>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</si>
  <si>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</si>
  <si>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</si>
  <si>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</si>
  <si>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</si>
  <si>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</si>
  <si>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</si>
  <si>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</si>
  <si>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</si>
  <si>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</si>
  <si>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</si>
  <si>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</si>
  <si>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</si>
  <si>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</si>
  <si>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</si>
  <si>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</si>
  <si>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</si>
  <si>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</si>
  <si>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</si>
  <si>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</si>
  <si>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</si>
  <si>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</si>
  <si>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</si>
  <si>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</si>
  <si>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</si>
  <si>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</si>
  <si>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</si>
  <si>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</si>
  <si>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</si>
  <si>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</si>
  <si>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</si>
  <si>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</si>
  <si>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</si>
  <si>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</si>
  <si>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</si>
  <si>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</si>
  <si>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</si>
  <si>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</si>
  <si>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</si>
  <si>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</si>
  <si>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</si>
  <si>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</si>
  <si>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</si>
  <si>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</si>
  <si>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</si>
  <si>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</si>
  <si>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</si>
  <si>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</si>
  <si>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</si>
  <si>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</si>
  <si>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</si>
  <si>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</si>
  <si>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</si>
  <si>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</si>
  <si>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</si>
  <si>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</si>
  <si>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</si>
  <si>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</si>
  <si>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</si>
  <si>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</si>
  <si>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</si>
  <si>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</si>
  <si>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</si>
  <si>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</si>
  <si>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</si>
  <si>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</si>
  <si>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</si>
  <si>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</si>
  <si>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</si>
  <si>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</si>
  <si>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</si>
  <si>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</si>
  <si>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</si>
  <si>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</si>
  <si>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</si>
  <si>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</si>
  <si>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</si>
  <si>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</si>
  <si>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</si>
  <si>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</si>
  <si>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</si>
  <si>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</si>
  <si>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</si>
  <si>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</si>
  <si>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</si>
  <si>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</si>
  <si>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</si>
  <si>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</si>
  <si>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</si>
  <si>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</si>
  <si>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</si>
  <si>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</si>
  <si>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</si>
  <si>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</si>
  <si>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</si>
  <si>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</si>
  <si>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</si>
  <si>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</si>
  <si>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</si>
  <si>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</si>
  <si>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</si>
  <si>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</si>
  <si>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</si>
  <si>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</si>
  <si>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</si>
  <si>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</si>
  <si>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</si>
  <si>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</si>
  <si>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</si>
  <si>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</si>
  <si>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</si>
  <si>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</si>
  <si>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</si>
  <si>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</si>
  <si>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</si>
  <si>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</si>
  <si>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</si>
  <si>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</si>
  <si>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</si>
  <si>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</si>
  <si>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</si>
  <si>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</si>
  <si>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</si>
  <si>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</si>
  <si>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</si>
  <si>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</si>
  <si>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</si>
  <si>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</si>
  <si>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</si>
  <si>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</si>
  <si>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</si>
  <si>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</si>
  <si>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</si>
  <si>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</si>
  <si>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</si>
  <si>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</si>
  <si>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</si>
  <si>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</si>
  <si>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</si>
  <si>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</si>
  <si>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</si>
  <si>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</si>
  <si>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</si>
  <si>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</si>
  <si>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</si>
  <si>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</si>
  <si>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</si>
  <si>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</si>
  <si>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</si>
  <si>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</si>
  <si>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</si>
  <si>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</si>
  <si>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</si>
  <si>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</si>
  <si>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</si>
  <si>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</si>
  <si>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</si>
  <si>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</si>
  <si>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</si>
  <si>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</si>
  <si>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</si>
  <si>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</si>
  <si>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</si>
  <si>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</si>
  <si>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</si>
  <si>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</si>
  <si>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</si>
  <si>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</si>
  <si>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</si>
  <si>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</si>
  <si>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</si>
  <si>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</si>
  <si>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</si>
  <si>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</si>
  <si>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</si>
  <si>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</si>
  <si>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</si>
  <si>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</si>
  <si>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</si>
  <si>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</si>
  <si>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</si>
  <si>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</si>
  <si>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</si>
  <si>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</si>
  <si>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</si>
  <si>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</si>
  <si>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</si>
  <si>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</si>
  <si>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</si>
  <si>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</si>
  <si>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</si>
  <si>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</si>
  <si>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</si>
  <si>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</si>
  <si>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</si>
  <si>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</si>
  <si>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</si>
  <si>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</si>
  <si>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</si>
  <si>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</si>
  <si>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</si>
  <si>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</si>
  <si>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</si>
  <si>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</si>
  <si>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</si>
  <si>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</si>
  <si>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</si>
  <si>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</si>
  <si>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</si>
  <si>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</si>
  <si>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</si>
  <si>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</si>
  <si>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</si>
  <si>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</si>
  <si>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</si>
  <si>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</si>
  <si>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</si>
  <si>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</si>
  <si>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</si>
  <si>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</si>
  <si>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</si>
  <si>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</si>
  <si>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</si>
  <si>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</si>
  <si>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</si>
  <si>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</si>
  <si>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</si>
  <si>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</si>
  <si>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</si>
  <si>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</si>
  <si>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</si>
  <si>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</si>
  <si>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</si>
  <si>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</si>
  <si>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</si>
  <si>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</si>
  <si>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</si>
  <si>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</si>
  <si>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</si>
  <si>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</si>
  <si>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</si>
  <si>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</si>
  <si>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</si>
  <si>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</si>
  <si>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</si>
  <si>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</si>
  <si>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</si>
  <si>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</si>
  <si>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</si>
  <si>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</si>
  <si>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</si>
  <si>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</si>
  <si>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</si>
  <si>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</si>
  <si>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</si>
  <si>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</si>
  <si>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</si>
  <si>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</si>
  <si>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</si>
  <si>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</si>
  <si>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</si>
  <si>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</si>
  <si>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</si>
  <si>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</si>
  <si>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</si>
  <si>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</si>
  <si>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</si>
  <si>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</si>
  <si>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</si>
  <si>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</si>
  <si>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</si>
  <si>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</si>
  <si>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</si>
  <si>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</si>
  <si>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</si>
  <si>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</si>
  <si>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</si>
  <si>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</si>
  <si>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</si>
  <si>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</si>
  <si>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</si>
  <si>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</si>
  <si>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</si>
  <si>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</si>
  <si>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</si>
  <si>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</si>
  <si>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</si>
  <si>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</si>
  <si>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</si>
  <si>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</si>
  <si>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</si>
  <si>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</si>
  <si>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</si>
  <si>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</si>
  <si>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</si>
  <si>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</si>
  <si>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</si>
  <si>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</si>
  <si>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</si>
  <si>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</si>
  <si>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</si>
  <si>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</si>
  <si>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</si>
  <si>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</si>
  <si>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</si>
  <si>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</si>
  <si>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</si>
  <si>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</si>
  <si>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</si>
  <si>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</si>
  <si>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</si>
  <si>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</si>
  <si>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</si>
  <si>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</si>
  <si>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</si>
  <si>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</si>
  <si>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</si>
  <si>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</si>
  <si>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</si>
  <si>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</si>
  <si>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</si>
  <si>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</si>
  <si>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</si>
  <si>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</si>
  <si>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</si>
  <si>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</si>
  <si>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</si>
  <si>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</si>
  <si>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</si>
  <si>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</si>
  <si>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</si>
  <si>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</si>
  <si>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</si>
  <si>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</si>
  <si>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</si>
  <si>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</si>
  <si>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</si>
  <si>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</si>
  <si>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</si>
  <si>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</si>
  <si>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</si>
  <si>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</si>
  <si>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</si>
  <si>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</si>
  <si>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</si>
  <si>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</si>
  <si>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</si>
  <si>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</si>
  <si>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</si>
  <si>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</si>
  <si>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</si>
  <si>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</si>
  <si>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</si>
  <si>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</si>
  <si>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</si>
  <si>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</si>
  <si>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</si>
  <si>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</si>
  <si>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</si>
  <si>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6月 14日</t>
    <phoneticPr fontId="3"/>
  </si>
  <si>
    <t>横浜市都筑区中川中央1-28-9</t>
    <phoneticPr fontId="3"/>
  </si>
  <si>
    <t>パナソニックホームズ株式会社
神奈川支社　支社長　久保　健一</t>
    <rPh sb="10" eb="14">
      <t>カブシキカイシャ</t>
    </rPh>
    <phoneticPr fontId="3"/>
  </si>
  <si>
    <t>045-913-6675</t>
    <phoneticPr fontId="3"/>
  </si>
  <si>
    <t>パナソニックホームズ株式会社　神奈川支社</t>
    <phoneticPr fontId="3"/>
  </si>
  <si>
    <t>０６－総合工事業</t>
    <phoneticPr fontId="3"/>
  </si>
  <si>
    <t>○</t>
  </si>
  <si>
    <t>223人</t>
    <rPh sb="3" eb="4">
      <t>ヒト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</si>
</sst>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55" zoomScaleNormal="100" zoomScaleSheetLayoutView="100" workbookViewId="0">
      <selection activeCell="P64" sqref="P64:S64"/>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ol min="19" max="19" width="10.875" style="21" customWidth="1"/>
    <col min="20" max="20" width="9" style="21"/>
    <col min="21" max="21" width="13.375" style="21" customWidth="1"/>
    <col min="22" max="27" width="9" style="21"/>
    <col min="28" max="28" width="33.8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469</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35" customHeight="1">
      <c r="C33" s="78"/>
      <c r="O33" s="79"/>
      <c r="Q33" s="20"/>
      <c r="R33" s="20"/>
      <c r="S33" s="20"/>
    </row>
    <row r="34" spans="1:19" ht="14.25">
      <c r="C34" s="78"/>
      <c r="L34" s="500" t="s">
        <v>463</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466</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467</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2527</v>
      </c>
      <c r="N48" s="507"/>
      <c r="O48" s="508"/>
    </row>
    <row r="49" spans="3:21" ht="18" customHeight="1">
      <c r="C49" s="457" t="s">
        <v>11</v>
      </c>
      <c r="D49" s="489"/>
      <c r="E49" s="490"/>
      <c r="F49" s="476" t="s">
        <v>464</v>
      </c>
      <c r="G49" s="477"/>
      <c r="H49" s="477"/>
      <c r="I49" s="477"/>
      <c r="J49" s="477"/>
      <c r="K49" s="477"/>
      <c r="L49" s="126" t="s">
        <v>172</v>
      </c>
      <c r="M49" s="386"/>
      <c r="N49" s="509"/>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468</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4806</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t="s">
        <v>470</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2952.7999999999997</v>
      </c>
      <c r="I63" s="240" t="s">
        <v>4</v>
      </c>
      <c r="J63" s="525" t="s">
        <v>324</v>
      </c>
      <c r="K63" s="526"/>
      <c r="L63" s="527"/>
      <c r="M63" s="523">
        <f>+別紙!AA14</f>
        <v>2952.7999999999997</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2642.2</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2952.7999999999997</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35" customHeight="1">
      <c r="A77" s="21"/>
      <c r="B77" s="21"/>
      <c r="C77" s="181">
        <v>3</v>
      </c>
      <c r="D77" s="511" t="s">
        <v>443</v>
      </c>
      <c r="E77" s="511"/>
      <c r="F77" s="511"/>
      <c r="G77" s="511"/>
      <c r="H77" s="511"/>
      <c r="I77" s="511"/>
      <c r="J77" s="511"/>
      <c r="K77" s="511"/>
      <c r="L77" s="511"/>
      <c r="M77" s="511"/>
      <c r="N77" s="511"/>
      <c r="O77" s="512"/>
    </row>
    <row r="78" spans="1:22" ht="28.3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3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3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3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3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21"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パナソニックホームズ株式会社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11.4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3.5</v>
      </c>
      <c r="E24" s="584"/>
      <c r="F24" s="584"/>
      <c r="G24" s="194" t="s">
        <v>198</v>
      </c>
      <c r="H24" s="573">
        <f>+F12</f>
        <v>11.4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11.4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11.4</v>
      </c>
      <c r="Q27" s="633"/>
      <c r="R27" s="633"/>
      <c r="S27" s="633"/>
      <c r="T27" s="44" t="s">
        <v>38</v>
      </c>
      <c r="U27" s="64"/>
      <c r="V27" s="64"/>
      <c r="Y27" s="62" t="s">
        <v>39</v>
      </c>
      <c r="Z27" s="65"/>
      <c r="AH27" s="53"/>
      <c r="AI27" s="53"/>
      <c r="AJ27" s="53"/>
      <c r="AK27" s="53"/>
      <c r="AL27" s="603">
        <f>+AH18+P27</f>
        <v>11.4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11.4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3.5</v>
      </c>
      <c r="E29" s="584"/>
      <c r="F29" s="584"/>
      <c r="G29" s="194" t="s">
        <v>198</v>
      </c>
      <c r="H29" s="573">
        <f>+AL27</f>
        <v>11.4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3.5</v>
      </c>
      <c r="E30" s="584"/>
      <c r="F30" s="584"/>
      <c r="G30" s="194" t="s">
        <v>198</v>
      </c>
      <c r="H30" s="573">
        <f>+AL30</f>
        <v>11.4</v>
      </c>
      <c r="I30" s="574"/>
      <c r="J30" s="194" t="s">
        <v>198</v>
      </c>
      <c r="M30" s="582"/>
      <c r="P30" s="56"/>
      <c r="R30" s="587">
        <f>+ROUND(AA28,1)+ROUND(AA29,1)+ROUND(AA30,1)</f>
        <v>11.4</v>
      </c>
      <c r="S30" s="633"/>
      <c r="T30" s="633"/>
      <c r="U30" s="633"/>
      <c r="V30" s="44" t="s">
        <v>16</v>
      </c>
      <c r="Y30" s="588" t="s">
        <v>186</v>
      </c>
      <c r="Z30" s="589"/>
      <c r="AA30" s="629"/>
      <c r="AB30" s="630"/>
      <c r="AC30" s="630"/>
      <c r="AD30" s="630"/>
      <c r="AE30" s="630"/>
      <c r="AF30" s="44" t="s">
        <v>13</v>
      </c>
      <c r="AL30" s="606">
        <v>11.4</v>
      </c>
      <c r="AM30" s="607"/>
      <c r="AN30" s="607"/>
      <c r="AO30" s="607"/>
      <c r="AP30" s="52" t="s">
        <v>13</v>
      </c>
      <c r="AS30" s="625"/>
      <c r="AT30" s="622"/>
      <c r="AU30" s="622"/>
      <c r="AV30" s="623"/>
      <c r="AW30" s="405"/>
    </row>
    <row r="31" spans="2:49" ht="27" customHeight="1" thickTop="1" thickBot="1">
      <c r="B31" s="560" t="s">
        <v>226</v>
      </c>
      <c r="C31" s="561"/>
      <c r="D31" s="584">
        <v>3.5</v>
      </c>
      <c r="E31" s="584"/>
      <c r="F31" s="584"/>
      <c r="G31" s="194" t="s">
        <v>198</v>
      </c>
      <c r="H31" s="573">
        <f>+AS24</f>
        <v>11.4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パナソニックホームズ株式会社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パナソニックホームズ株式会社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パナソニックホームズ株式会社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22"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パナソニックホームズ株式会社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124.4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120.2</v>
      </c>
      <c r="E24" s="584"/>
      <c r="F24" s="584"/>
      <c r="G24" s="194" t="s">
        <v>198</v>
      </c>
      <c r="H24" s="573">
        <f>+F12</f>
        <v>124.4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124.4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124.4</v>
      </c>
      <c r="Q27" s="633"/>
      <c r="R27" s="633"/>
      <c r="S27" s="633"/>
      <c r="T27" s="44" t="s">
        <v>38</v>
      </c>
      <c r="U27" s="64"/>
      <c r="V27" s="64"/>
      <c r="Y27" s="62" t="s">
        <v>39</v>
      </c>
      <c r="Z27" s="65"/>
      <c r="AH27" s="53"/>
      <c r="AI27" s="53"/>
      <c r="AJ27" s="53"/>
      <c r="AK27" s="53"/>
      <c r="AL27" s="603">
        <f>+AH18+P27</f>
        <v>124.4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124.4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120.2</v>
      </c>
      <c r="E29" s="584"/>
      <c r="F29" s="584"/>
      <c r="G29" s="194" t="s">
        <v>198</v>
      </c>
      <c r="H29" s="573">
        <f>+AL27</f>
        <v>124.4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11.6</v>
      </c>
      <c r="E30" s="584"/>
      <c r="F30" s="584"/>
      <c r="G30" s="194" t="s">
        <v>198</v>
      </c>
      <c r="H30" s="573">
        <f>+AL30</f>
        <v>7</v>
      </c>
      <c r="I30" s="574"/>
      <c r="J30" s="194" t="s">
        <v>198</v>
      </c>
      <c r="M30" s="582"/>
      <c r="P30" s="56"/>
      <c r="R30" s="587">
        <f>+ROUND(AA28,1)+ROUND(AA29,1)+ROUND(AA30,1)</f>
        <v>124.4</v>
      </c>
      <c r="S30" s="633"/>
      <c r="T30" s="633"/>
      <c r="U30" s="633"/>
      <c r="V30" s="44" t="s">
        <v>16</v>
      </c>
      <c r="Y30" s="588" t="s">
        <v>186</v>
      </c>
      <c r="Z30" s="589"/>
      <c r="AA30" s="629"/>
      <c r="AB30" s="630"/>
      <c r="AC30" s="630"/>
      <c r="AD30" s="630"/>
      <c r="AE30" s="630"/>
      <c r="AF30" s="44" t="s">
        <v>13</v>
      </c>
      <c r="AL30" s="606">
        <v>7</v>
      </c>
      <c r="AM30" s="607"/>
      <c r="AN30" s="607"/>
      <c r="AO30" s="607"/>
      <c r="AP30" s="52" t="s">
        <v>13</v>
      </c>
      <c r="AS30" s="625"/>
      <c r="AT30" s="622"/>
      <c r="AU30" s="622"/>
      <c r="AV30" s="623"/>
      <c r="AW30" s="405"/>
    </row>
    <row r="31" spans="2:49" ht="27" customHeight="1" thickTop="1" thickBot="1">
      <c r="B31" s="560" t="s">
        <v>226</v>
      </c>
      <c r="C31" s="561"/>
      <c r="D31" s="584">
        <v>120.2</v>
      </c>
      <c r="E31" s="584"/>
      <c r="F31" s="584"/>
      <c r="G31" s="194" t="s">
        <v>198</v>
      </c>
      <c r="H31" s="573">
        <f>+AS24</f>
        <v>124.4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2"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パナソニックホームズ株式会社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180.9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114</v>
      </c>
      <c r="E24" s="584"/>
      <c r="F24" s="584"/>
      <c r="G24" s="194" t="s">
        <v>198</v>
      </c>
      <c r="H24" s="573">
        <f>+F12</f>
        <v>180.9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180.9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180.9</v>
      </c>
      <c r="Q27" s="633"/>
      <c r="R27" s="633"/>
      <c r="S27" s="633"/>
      <c r="T27" s="44" t="s">
        <v>38</v>
      </c>
      <c r="U27" s="64"/>
      <c r="V27" s="64"/>
      <c r="Y27" s="62" t="s">
        <v>39</v>
      </c>
      <c r="Z27" s="65"/>
      <c r="AH27" s="53"/>
      <c r="AI27" s="53"/>
      <c r="AJ27" s="53"/>
      <c r="AK27" s="53"/>
      <c r="AL27" s="603">
        <f>+AH18+P27</f>
        <v>180.9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180.9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114</v>
      </c>
      <c r="E29" s="584"/>
      <c r="F29" s="584"/>
      <c r="G29" s="194" t="s">
        <v>198</v>
      </c>
      <c r="H29" s="573">
        <f>+AL27</f>
        <v>180.9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114</v>
      </c>
      <c r="E30" s="584"/>
      <c r="F30" s="584"/>
      <c r="G30" s="194" t="s">
        <v>198</v>
      </c>
      <c r="H30" s="573">
        <f>+AL30</f>
        <v>180.9</v>
      </c>
      <c r="I30" s="574"/>
      <c r="J30" s="194" t="s">
        <v>198</v>
      </c>
      <c r="M30" s="582"/>
      <c r="P30" s="56"/>
      <c r="R30" s="587">
        <f>+ROUND(AA28,1)+ROUND(AA29,1)+ROUND(AA30,1)</f>
        <v>180.9</v>
      </c>
      <c r="S30" s="633"/>
      <c r="T30" s="633"/>
      <c r="U30" s="633"/>
      <c r="V30" s="44" t="s">
        <v>16</v>
      </c>
      <c r="Y30" s="588" t="s">
        <v>186</v>
      </c>
      <c r="Z30" s="589"/>
      <c r="AA30" s="629"/>
      <c r="AB30" s="630"/>
      <c r="AC30" s="630"/>
      <c r="AD30" s="630"/>
      <c r="AE30" s="630"/>
      <c r="AF30" s="44" t="s">
        <v>13</v>
      </c>
      <c r="AL30" s="606">
        <v>180.9</v>
      </c>
      <c r="AM30" s="607"/>
      <c r="AN30" s="607"/>
      <c r="AO30" s="607"/>
      <c r="AP30" s="52" t="s">
        <v>13</v>
      </c>
      <c r="AS30" s="625"/>
      <c r="AT30" s="622"/>
      <c r="AU30" s="622"/>
      <c r="AV30" s="623"/>
      <c r="AW30" s="405"/>
    </row>
    <row r="31" spans="2:49" ht="27" customHeight="1" thickTop="1" thickBot="1">
      <c r="B31" s="560" t="s">
        <v>226</v>
      </c>
      <c r="C31" s="561"/>
      <c r="D31" s="584">
        <v>114</v>
      </c>
      <c r="E31" s="584"/>
      <c r="F31" s="584"/>
      <c r="G31" s="194" t="s">
        <v>198</v>
      </c>
      <c r="H31" s="573">
        <f>+AS24</f>
        <v>180.9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パナソニックホームズ株式会社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21"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パナソニックホームズ株式会社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2896.9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1973.3</v>
      </c>
      <c r="E24" s="584"/>
      <c r="F24" s="584"/>
      <c r="G24" s="194" t="s">
        <v>198</v>
      </c>
      <c r="H24" s="573">
        <f>+F12</f>
        <v>2896.9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2896.9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2896.9</v>
      </c>
      <c r="Q27" s="633"/>
      <c r="R27" s="633"/>
      <c r="S27" s="633"/>
      <c r="T27" s="44" t="s">
        <v>38</v>
      </c>
      <c r="U27" s="64"/>
      <c r="V27" s="64"/>
      <c r="Y27" s="62" t="s">
        <v>39</v>
      </c>
      <c r="Z27" s="65"/>
      <c r="AH27" s="53"/>
      <c r="AI27" s="53"/>
      <c r="AJ27" s="53"/>
      <c r="AK27" s="53"/>
      <c r="AL27" s="603">
        <f>+AH18+P27</f>
        <v>2896.9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2896.9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1973.3</v>
      </c>
      <c r="E29" s="584"/>
      <c r="F29" s="584"/>
      <c r="G29" s="194" t="s">
        <v>198</v>
      </c>
      <c r="H29" s="573">
        <f>+AL27</f>
        <v>2896.9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1874.6</v>
      </c>
      <c r="E30" s="584"/>
      <c r="F30" s="584"/>
      <c r="G30" s="194" t="s">
        <v>198</v>
      </c>
      <c r="H30" s="573">
        <f>+AL30</f>
        <v>446.4</v>
      </c>
      <c r="I30" s="574"/>
      <c r="J30" s="194" t="s">
        <v>198</v>
      </c>
      <c r="M30" s="582"/>
      <c r="P30" s="56"/>
      <c r="R30" s="587">
        <f>+ROUND(AA28,1)+ROUND(AA29,1)+ROUND(AA30,1)</f>
        <v>2896.9</v>
      </c>
      <c r="S30" s="633"/>
      <c r="T30" s="633"/>
      <c r="U30" s="633"/>
      <c r="V30" s="44" t="s">
        <v>16</v>
      </c>
      <c r="Y30" s="588" t="s">
        <v>186</v>
      </c>
      <c r="Z30" s="589"/>
      <c r="AA30" s="629"/>
      <c r="AB30" s="630"/>
      <c r="AC30" s="630"/>
      <c r="AD30" s="630"/>
      <c r="AE30" s="630"/>
      <c r="AF30" s="44" t="s">
        <v>13</v>
      </c>
      <c r="AL30" s="606">
        <v>446.4</v>
      </c>
      <c r="AM30" s="607"/>
      <c r="AN30" s="607"/>
      <c r="AO30" s="607"/>
      <c r="AP30" s="52" t="s">
        <v>13</v>
      </c>
      <c r="AS30" s="625"/>
      <c r="AT30" s="622"/>
      <c r="AU30" s="622"/>
      <c r="AV30" s="623"/>
      <c r="AW30" s="405"/>
    </row>
    <row r="31" spans="2:49" ht="27" customHeight="1" thickTop="1" thickBot="1">
      <c r="B31" s="560" t="s">
        <v>226</v>
      </c>
      <c r="C31" s="561"/>
      <c r="D31" s="584">
        <v>1973.3</v>
      </c>
      <c r="E31" s="584"/>
      <c r="F31" s="584"/>
      <c r="G31" s="194" t="s">
        <v>198</v>
      </c>
      <c r="H31" s="573">
        <f>+AS24</f>
        <v>2896.9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パナソニックホームズ株式会社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パナソニックホームズ株式会社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ol min="51" max="51" width="49.8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1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パナソニックホームズ株式会社　神奈川支社</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パナソニックホームズ株式会社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21"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パナソニックホームズ株式会社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248.6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155.6</v>
      </c>
      <c r="E24" s="584"/>
      <c r="F24" s="584"/>
      <c r="G24" s="194" t="s">
        <v>198</v>
      </c>
      <c r="H24" s="573">
        <f>+F12</f>
        <v>248.6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248.6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248.6</v>
      </c>
      <c r="Q27" s="633"/>
      <c r="R27" s="633"/>
      <c r="S27" s="633"/>
      <c r="T27" s="44" t="s">
        <v>38</v>
      </c>
      <c r="U27" s="64"/>
      <c r="V27" s="64"/>
      <c r="Y27" s="62" t="s">
        <v>39</v>
      </c>
      <c r="Z27" s="65"/>
      <c r="AH27" s="53"/>
      <c r="AI27" s="53"/>
      <c r="AJ27" s="53"/>
      <c r="AK27" s="53"/>
      <c r="AL27" s="603">
        <f>+AH18+P27</f>
        <v>248.6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248.6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155.6</v>
      </c>
      <c r="E29" s="584"/>
      <c r="F29" s="584"/>
      <c r="G29" s="194" t="s">
        <v>198</v>
      </c>
      <c r="H29" s="573">
        <f>+AL27</f>
        <v>248.6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147.80000000000001</v>
      </c>
      <c r="E30" s="584"/>
      <c r="F30" s="584"/>
      <c r="G30" s="194" t="s">
        <v>198</v>
      </c>
      <c r="H30" s="573">
        <f>+AL30</f>
        <v>248.6</v>
      </c>
      <c r="I30" s="574"/>
      <c r="J30" s="194" t="s">
        <v>198</v>
      </c>
      <c r="M30" s="582"/>
      <c r="P30" s="56"/>
      <c r="R30" s="587">
        <f>+ROUND(AA28,1)+ROUND(AA29,1)+ROUND(AA30,1)</f>
        <v>248.6</v>
      </c>
      <c r="S30" s="633"/>
      <c r="T30" s="633"/>
      <c r="U30" s="633"/>
      <c r="V30" s="44" t="s">
        <v>16</v>
      </c>
      <c r="Y30" s="588" t="s">
        <v>186</v>
      </c>
      <c r="Z30" s="589"/>
      <c r="AA30" s="629"/>
      <c r="AB30" s="630"/>
      <c r="AC30" s="630"/>
      <c r="AD30" s="630"/>
      <c r="AE30" s="630"/>
      <c r="AF30" s="44" t="s">
        <v>13</v>
      </c>
      <c r="AL30" s="606">
        <v>248.6</v>
      </c>
      <c r="AM30" s="607"/>
      <c r="AN30" s="607"/>
      <c r="AO30" s="607"/>
      <c r="AP30" s="52" t="s">
        <v>13</v>
      </c>
      <c r="AS30" s="625"/>
      <c r="AT30" s="622"/>
      <c r="AU30" s="622"/>
      <c r="AV30" s="623"/>
      <c r="AW30" s="405"/>
    </row>
    <row r="31" spans="2:49" ht="27" customHeight="1" thickTop="1" thickBot="1">
      <c r="B31" s="560" t="s">
        <v>226</v>
      </c>
      <c r="C31" s="561"/>
      <c r="D31" s="584">
        <v>155.6</v>
      </c>
      <c r="E31" s="584"/>
      <c r="F31" s="584"/>
      <c r="G31" s="194" t="s">
        <v>198</v>
      </c>
      <c r="H31" s="573">
        <f>+AS24</f>
        <v>248.6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H6" zoomScale="70" zoomScaleNormal="70" workbookViewId="0">
      <selection activeCell="S26" sqref="S26"/>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パナソニックホームズ株式会社　神奈川支社</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46.3</v>
      </c>
      <c r="M9" s="319">
        <f>IF(OR(ｷ.紙くず!D24&gt;0,ｷ.紙くず!D24&lt;0),ｷ.紙くず!D24,IF(M$19&gt;0,"0",0))</f>
        <v>9.1</v>
      </c>
      <c r="N9" s="319">
        <f>IF(OR(ｸ.木くず!D24&gt;0,ｸ.木くず!D24&lt;0),ｸ.木くず!D24,IF(N$19&gt;0,"0",0))</f>
        <v>530.79999999999995</v>
      </c>
      <c r="O9" s="319">
        <f>IF(OR(ｹ.繊維くず!D24&gt;0,ｹ.繊維くず!D24&lt;0),ｹ.繊維くず!D24,IF(O$19&gt;0,"0",0))</f>
        <v>3.5</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120.2</v>
      </c>
      <c r="T9" s="319">
        <f>IF(OR(ｾ.ｶﾞﾗｽ･ｺﾝｸﾘ･陶磁器くず!D24&gt;0,ｾ.ｶﾞﾗｽ･ｺﾝｸﾘ･陶磁器くず!D24&lt;0),ｾ.ｶﾞﾗｽ･ｺﾝｸﾘ･陶磁器くず!D24,IF(T$19&gt;0,"0",0))</f>
        <v>114</v>
      </c>
      <c r="U9" s="319">
        <f>IF(OR(ｿ.鉱さい!D24&gt;0,ｿ.鉱さい!D24&lt;0),ｿ.鉱さい!D24,IF(U$19&gt;0,"0",0))</f>
        <v>0</v>
      </c>
      <c r="V9" s="319">
        <f>IF(OR(ﾀ.がれき類!D24&gt;0,ﾀ.がれき類!D24&lt;0),ﾀ.がれき類!D24,IF(V$19&gt;0,"0",0))</f>
        <v>1973.3</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155.6</v>
      </c>
      <c r="AA9" s="321">
        <f>IF(SUM(G9:Z9)&gt;0,SUM(G9:Z9),IF(AA$19&gt;0,"0",0))</f>
        <v>2952.7999999999997</v>
      </c>
    </row>
    <row r="10" spans="2:27" ht="20.45" customHeight="1">
      <c r="B10" s="169" t="s">
        <v>352</v>
      </c>
      <c r="C10" s="696" t="s">
        <v>320</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46.3</v>
      </c>
      <c r="M14" s="325">
        <f>IF(OR(ｷ.紙くず!D29&gt;0,ｷ.紙くず!D29&lt;0),ｷ.紙くず!D29,IF(M$19&gt;0,"0",0))</f>
        <v>9.1</v>
      </c>
      <c r="N14" s="325">
        <f>IF(OR(ｸ.木くず!D29&gt;0,ｸ.木くず!D29&lt;0),ｸ.木くず!D29,IF(N$19&gt;0,"0",0))</f>
        <v>530.79999999999995</v>
      </c>
      <c r="O14" s="325">
        <f>IF(OR(ｹ.繊維くず!D29&gt;0,ｹ.繊維くず!D29&lt;0),ｹ.繊維くず!D29,IF(O$19&gt;0,"0",0))</f>
        <v>3.5</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120.2</v>
      </c>
      <c r="T14" s="325">
        <f>IF(OR(ｾ.ｶﾞﾗｽ･ｺﾝｸﾘ･陶磁器くず!D29&gt;0,ｾ.ｶﾞﾗｽ･ｺﾝｸﾘ･陶磁器くず!D29&lt;0),ｾ.ｶﾞﾗｽ･ｺﾝｸﾘ･陶磁器くず!D29,IF(T$19&gt;0,"0",0))</f>
        <v>114</v>
      </c>
      <c r="U14" s="325">
        <f>IF(OR(ｿ.鉱さい!D29&gt;0,ｿ.鉱さい!D29&lt;0),ｿ.鉱さい!D29,IF(U$19&gt;0,"0",0))</f>
        <v>0</v>
      </c>
      <c r="V14" s="325">
        <f>IF(OR(ﾀ.がれき類!D29&gt;0,ﾀ.がれき類!D29&lt;0),ﾀ.がれき類!D29,IF(V$19&gt;0,"0",0))</f>
        <v>1973.3</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155.6</v>
      </c>
      <c r="AA14" s="327">
        <f t="shared" si="0"/>
        <v>2952.7999999999997</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40.9</v>
      </c>
      <c r="M15" s="325">
        <f>IF(OR(ｷ.紙くず!D30&gt;0,ｷ.紙くず!D30&lt;0),ｷ.紙くず!D30,IF(M$19&gt;0,"0",0))</f>
        <v>9.1</v>
      </c>
      <c r="N15" s="325">
        <f>IF(OR(ｸ.木くず!D30&gt;0,ｸ.木くず!D30&lt;0),ｸ.木くず!D30,IF(N$19&gt;0,"0",0))</f>
        <v>440.7</v>
      </c>
      <c r="O15" s="325">
        <f>IF(OR(ｹ.繊維くず!D30&gt;0,ｹ.繊維くず!D30&lt;0),ｹ.繊維くず!D30,IF(O$19&gt;0,"0",0))</f>
        <v>3.5</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11.6</v>
      </c>
      <c r="T15" s="325">
        <f>IF(OR(ｾ.ｶﾞﾗｽ･ｺﾝｸﾘ･陶磁器くず!D30&gt;0,ｾ.ｶﾞﾗｽ･ｺﾝｸﾘ･陶磁器くず!D30&lt;0),ｾ.ｶﾞﾗｽ･ｺﾝｸﾘ･陶磁器くず!D30,IF(T$19&gt;0,"0",0))</f>
        <v>114</v>
      </c>
      <c r="U15" s="325">
        <f>IF(OR(ｿ.鉱さい!D30&gt;0,ｿ.鉱さい!D30&lt;0),ｿ.鉱さい!D30,IF(U$19&gt;0,"0",0))</f>
        <v>0</v>
      </c>
      <c r="V15" s="325">
        <f>IF(OR(ﾀ.がれき類!D30&gt;0,ﾀ.がれき類!D30&lt;0),ﾀ.がれき類!D30,IF(V$19&gt;0,"0",0))</f>
        <v>1874.6</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147.80000000000001</v>
      </c>
      <c r="AA15" s="327">
        <f t="shared" si="0"/>
        <v>2642.2</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46.3</v>
      </c>
      <c r="M16" s="325">
        <f>IF(OR(ｷ.紙くず!D31&gt;0,ｷ.紙くず!D31&lt;0),ｷ.紙くず!D31,IF(M$19&gt;0,"0",0))</f>
        <v>9.1</v>
      </c>
      <c r="N16" s="325">
        <f>IF(OR(ｸ.木くず!D31&gt;0,ｸ.木くず!D31&lt;0),ｸ.木くず!D31,IF(N$19&gt;0,"0",0))</f>
        <v>530.79999999999995</v>
      </c>
      <c r="O16" s="325">
        <f>IF(OR(ｹ.繊維くず!D31&gt;0,ｹ.繊維くず!D31&lt;0),ｹ.繊維くず!D31,IF(O$19&gt;0,"0",0))</f>
        <v>3.5</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120.2</v>
      </c>
      <c r="T16" s="325">
        <f>IF(OR(ｾ.ｶﾞﾗｽ･ｺﾝｸﾘ･陶磁器くず!D31&gt;0,ｾ.ｶﾞﾗｽ･ｺﾝｸﾘ･陶磁器くず!D31&lt;0),ｾ.ｶﾞﾗｽ･ｺﾝｸﾘ･陶磁器くず!D31,IF(T$19&gt;0,"0",0))</f>
        <v>114</v>
      </c>
      <c r="U16" s="325">
        <f>IF(OR(ｿ.鉱さい!D31&gt;0,ｿ.鉱さい!D31&lt;0),ｿ.鉱さい!D31,IF(U$19&gt;0,"0",0))</f>
        <v>0</v>
      </c>
      <c r="V16" s="325">
        <f>IF(OR(ﾀ.がれき類!D31&gt;0,ﾀ.がれき類!D31&lt;0),ﾀ.がれき類!D31,IF(V$19&gt;0,"0",0))</f>
        <v>1973.3</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155.6</v>
      </c>
      <c r="AA16" s="327">
        <f t="shared" si="0"/>
        <v>2952.7999999999997</v>
      </c>
    </row>
    <row r="17" spans="2:27" ht="20.45" customHeight="1">
      <c r="B17" s="169"/>
      <c r="C17" s="698" t="s">
        <v>428</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0</v>
      </c>
      <c r="I19" s="331">
        <f t="shared" si="1"/>
        <v>0</v>
      </c>
      <c r="J19" s="331">
        <f t="shared" si="1"/>
        <v>0</v>
      </c>
      <c r="K19" s="331">
        <f t="shared" si="1"/>
        <v>0</v>
      </c>
      <c r="L19" s="331">
        <f t="shared" si="1"/>
        <v>52.2</v>
      </c>
      <c r="M19" s="331">
        <f t="shared" si="1"/>
        <v>10.3</v>
      </c>
      <c r="N19" s="331">
        <f t="shared" si="1"/>
        <v>802.7</v>
      </c>
      <c r="O19" s="331">
        <f t="shared" si="1"/>
        <v>11.4</v>
      </c>
      <c r="P19" s="331">
        <f t="shared" si="1"/>
        <v>0</v>
      </c>
      <c r="Q19" s="331">
        <f t="shared" si="1"/>
        <v>0</v>
      </c>
      <c r="R19" s="331">
        <f t="shared" si="1"/>
        <v>0</v>
      </c>
      <c r="S19" s="331">
        <f t="shared" si="1"/>
        <v>124.4</v>
      </c>
      <c r="T19" s="331">
        <f t="shared" si="1"/>
        <v>180.9</v>
      </c>
      <c r="U19" s="331">
        <f t="shared" si="1"/>
        <v>0</v>
      </c>
      <c r="V19" s="331">
        <f t="shared" si="1"/>
        <v>2896.9</v>
      </c>
      <c r="W19" s="331">
        <f t="shared" si="1"/>
        <v>0</v>
      </c>
      <c r="X19" s="331">
        <f t="shared" si="1"/>
        <v>0</v>
      </c>
      <c r="Y19" s="331">
        <f t="shared" si="1"/>
        <v>0</v>
      </c>
      <c r="Z19" s="332">
        <f t="shared" si="1"/>
        <v>248.6</v>
      </c>
      <c r="AA19" s="333">
        <f t="shared" ref="AA19:AA25" si="2">SUM(G19:Z19)</f>
        <v>4327.4000000000005</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52.2</v>
      </c>
      <c r="M41" s="367">
        <f t="shared" si="8"/>
        <v>10.3</v>
      </c>
      <c r="N41" s="367">
        <f t="shared" si="8"/>
        <v>802.7</v>
      </c>
      <c r="O41" s="367">
        <f t="shared" si="8"/>
        <v>11.4</v>
      </c>
      <c r="P41" s="367">
        <f t="shared" si="8"/>
        <v>0</v>
      </c>
      <c r="Q41" s="367">
        <f t="shared" si="8"/>
        <v>0</v>
      </c>
      <c r="R41" s="367">
        <f t="shared" si="8"/>
        <v>0</v>
      </c>
      <c r="S41" s="367">
        <f t="shared" si="8"/>
        <v>124.4</v>
      </c>
      <c r="T41" s="367">
        <f t="shared" si="8"/>
        <v>180.9</v>
      </c>
      <c r="U41" s="367">
        <f t="shared" si="8"/>
        <v>0</v>
      </c>
      <c r="V41" s="367">
        <f t="shared" si="8"/>
        <v>2896.9</v>
      </c>
      <c r="W41" s="367">
        <f t="shared" si="8"/>
        <v>0</v>
      </c>
      <c r="X41" s="367">
        <f t="shared" si="8"/>
        <v>0</v>
      </c>
      <c r="Y41" s="367">
        <f t="shared" si="8"/>
        <v>0</v>
      </c>
      <c r="Z41" s="368">
        <f t="shared" si="8"/>
        <v>248.6</v>
      </c>
      <c r="AA41" s="369">
        <f t="shared" si="4"/>
        <v>4327.4000000000005</v>
      </c>
    </row>
    <row r="42" spans="2:27" ht="20.45"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52.2</v>
      </c>
      <c r="M42" s="358">
        <f t="shared" si="9"/>
        <v>10.3</v>
      </c>
      <c r="N42" s="358">
        <f t="shared" si="9"/>
        <v>802.7</v>
      </c>
      <c r="O42" s="358">
        <f t="shared" si="9"/>
        <v>11.4</v>
      </c>
      <c r="P42" s="358">
        <f t="shared" si="9"/>
        <v>0</v>
      </c>
      <c r="Q42" s="358">
        <f t="shared" si="9"/>
        <v>0</v>
      </c>
      <c r="R42" s="358">
        <f t="shared" si="9"/>
        <v>0</v>
      </c>
      <c r="S42" s="358">
        <f t="shared" si="9"/>
        <v>124.4</v>
      </c>
      <c r="T42" s="358">
        <f t="shared" si="9"/>
        <v>180.9</v>
      </c>
      <c r="U42" s="358">
        <f t="shared" si="9"/>
        <v>0</v>
      </c>
      <c r="V42" s="358">
        <f t="shared" si="9"/>
        <v>2896.9</v>
      </c>
      <c r="W42" s="358">
        <f t="shared" si="9"/>
        <v>0</v>
      </c>
      <c r="X42" s="358">
        <f t="shared" si="9"/>
        <v>0</v>
      </c>
      <c r="Y42" s="358">
        <f t="shared" si="9"/>
        <v>0</v>
      </c>
      <c r="Z42" s="359">
        <f t="shared" si="9"/>
        <v>248.6</v>
      </c>
      <c r="AA42" s="360">
        <f t="shared" si="4"/>
        <v>4327.4000000000005</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52.2</v>
      </c>
      <c r="M43" s="361">
        <f>+ｷ.紙くず!$AA$28</f>
        <v>10.3</v>
      </c>
      <c r="N43" s="361">
        <f>+ｸ.木くず!$AA$28</f>
        <v>802.7</v>
      </c>
      <c r="O43" s="361">
        <f>+ｹ.繊維くず!$AA$28</f>
        <v>11.4</v>
      </c>
      <c r="P43" s="361">
        <f>+ｺ.動植物性残さ!$AA$28</f>
        <v>0</v>
      </c>
      <c r="Q43" s="361">
        <f>+ｻ.動物系固形不要物!$AA$28</f>
        <v>0</v>
      </c>
      <c r="R43" s="361">
        <f>+ｼ.ｺﾞﾑくず!$AA$28</f>
        <v>0</v>
      </c>
      <c r="S43" s="361">
        <f>+ｽ.金属くず!$AA$28</f>
        <v>124.4</v>
      </c>
      <c r="T43" s="361">
        <f>+ｾ.ｶﾞﾗｽ･ｺﾝｸﾘ･陶磁器くず!$AA$28</f>
        <v>180.9</v>
      </c>
      <c r="U43" s="361">
        <f>+ｿ.鉱さい!$AA$28</f>
        <v>0</v>
      </c>
      <c r="V43" s="361">
        <f>+ﾀ.がれき類!$AA$28</f>
        <v>2896.9</v>
      </c>
      <c r="W43" s="361">
        <f>+ﾁ.動物のふん尿!$AA$28</f>
        <v>0</v>
      </c>
      <c r="X43" s="361">
        <f>+ﾂ.動物の死体!$AA$28</f>
        <v>0</v>
      </c>
      <c r="Y43" s="361">
        <f>+ﾃ.ばいじん!$AA$28</f>
        <v>0</v>
      </c>
      <c r="Z43" s="362">
        <f>+ﾄ.混合廃棄物その他!$AA$28</f>
        <v>248.6</v>
      </c>
      <c r="AA43" s="363">
        <f t="shared" si="4"/>
        <v>4327.4000000000005</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0</v>
      </c>
      <c r="I47" s="370">
        <f>+ｳ.廃油!$AL$27</f>
        <v>0</v>
      </c>
      <c r="J47" s="370">
        <f>+ｴ.廃酸!$AL$27</f>
        <v>0</v>
      </c>
      <c r="K47" s="370">
        <f>+ｵ.廃ｱﾙｶﾘ!$AL$27</f>
        <v>0</v>
      </c>
      <c r="L47" s="370">
        <f>+ｶ.廃ﾌﾟﾗ類!$AL$27</f>
        <v>52.2</v>
      </c>
      <c r="M47" s="370">
        <f>+ｷ.紙くず!$AL$27</f>
        <v>10.3</v>
      </c>
      <c r="N47" s="370">
        <f>+ｸ.木くず!$AL$27</f>
        <v>802.7</v>
      </c>
      <c r="O47" s="370">
        <f>+ｹ.繊維くず!$AL$27</f>
        <v>11.4</v>
      </c>
      <c r="P47" s="370">
        <f>+ｺ.動植物性残さ!$AL$27</f>
        <v>0</v>
      </c>
      <c r="Q47" s="370">
        <f>+ｻ.動物系固形不要物!$AL$27</f>
        <v>0</v>
      </c>
      <c r="R47" s="370">
        <f>+ｼ.ｺﾞﾑくず!$AL$27</f>
        <v>0</v>
      </c>
      <c r="S47" s="370">
        <f>+ｽ.金属くず!$AL$27</f>
        <v>124.4</v>
      </c>
      <c r="T47" s="370">
        <f>+ｾ.ｶﾞﾗｽ･ｺﾝｸﾘ･陶磁器くず!$AL$27</f>
        <v>180.9</v>
      </c>
      <c r="U47" s="370">
        <f>+ｿ.鉱さい!$AL$27</f>
        <v>0</v>
      </c>
      <c r="V47" s="370">
        <f>+ﾀ.がれき類!$AL$27</f>
        <v>2896.9</v>
      </c>
      <c r="W47" s="370">
        <f>+ﾁ.動物のふん尿!$AL$27</f>
        <v>0</v>
      </c>
      <c r="X47" s="370">
        <f>+ﾂ.動物の死体!$AL$27</f>
        <v>0</v>
      </c>
      <c r="Y47" s="370">
        <f>+ﾃ.ばいじん!$AL$27</f>
        <v>0</v>
      </c>
      <c r="Z47" s="371">
        <f>+ﾄ.混合廃棄物その他!$AL$27</f>
        <v>248.6</v>
      </c>
      <c r="AA47" s="372">
        <f t="shared" si="4"/>
        <v>4327.4000000000005</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50.5</v>
      </c>
      <c r="M48" s="373">
        <f>+ｷ.紙くず!$AL$30</f>
        <v>10.3</v>
      </c>
      <c r="N48" s="373">
        <f>+ｸ.木くず!$AL$30</f>
        <v>375.2</v>
      </c>
      <c r="O48" s="373">
        <f>+ｹ.繊維くず!$AL$30</f>
        <v>11.4</v>
      </c>
      <c r="P48" s="373">
        <f>+ｺ.動植物性残さ!$AL$30</f>
        <v>0</v>
      </c>
      <c r="Q48" s="373">
        <f>+ｻ.動物系固形不要物!$AL$30</f>
        <v>0</v>
      </c>
      <c r="R48" s="373">
        <f>+ｼ.ｺﾞﾑくず!$AL$30</f>
        <v>0</v>
      </c>
      <c r="S48" s="373">
        <f>+ｽ.金属くず!$AL$30</f>
        <v>7</v>
      </c>
      <c r="T48" s="373">
        <f>+ｾ.ｶﾞﾗｽ･ｺﾝｸﾘ･陶磁器くず!$AL$30</f>
        <v>180.9</v>
      </c>
      <c r="U48" s="373">
        <f>+ｿ.鉱さい!$AL$30</f>
        <v>0</v>
      </c>
      <c r="V48" s="373">
        <f>+ﾀ.がれき類!$AL$30</f>
        <v>446.4</v>
      </c>
      <c r="W48" s="373">
        <f>+ﾁ.動物のふん尿!$AL$30</f>
        <v>0</v>
      </c>
      <c r="X48" s="373">
        <f>+ﾂ.動物の死体!$AL$30</f>
        <v>0</v>
      </c>
      <c r="Y48" s="373">
        <f>+ﾃ.ばいじん!$AL$30</f>
        <v>0</v>
      </c>
      <c r="Z48" s="374">
        <f>+ﾄ.混合廃棄物その他!$AL$30</f>
        <v>248.6</v>
      </c>
      <c r="AA48" s="375">
        <f t="shared" si="4"/>
        <v>1330.2999999999997</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52.2</v>
      </c>
      <c r="M49" s="422">
        <f>+ｷ.紙くず!$AS$24</f>
        <v>10.3</v>
      </c>
      <c r="N49" s="422">
        <f>+ｸ.木くず!$AS$24</f>
        <v>802.7</v>
      </c>
      <c r="O49" s="422">
        <f>+ｹ.繊維くず!$AS$24</f>
        <v>11.4</v>
      </c>
      <c r="P49" s="422">
        <f>+ｺ.動植物性残さ!$AS$24</f>
        <v>0</v>
      </c>
      <c r="Q49" s="422">
        <f>+ｻ.動物系固形不要物!$AS$24</f>
        <v>0</v>
      </c>
      <c r="R49" s="422">
        <f>+ｼ.ｺﾞﾑくず!$AS$24</f>
        <v>0</v>
      </c>
      <c r="S49" s="422">
        <f>+ｽ.金属くず!$AS$24</f>
        <v>124.4</v>
      </c>
      <c r="T49" s="422">
        <f>+ｾ.ｶﾞﾗｽ･ｺﾝｸﾘ･陶磁器くず!$AS$24</f>
        <v>180.9</v>
      </c>
      <c r="U49" s="422">
        <f>+ｿ.鉱さい!$AS$24</f>
        <v>0</v>
      </c>
      <c r="V49" s="422">
        <f>+ﾀ.がれき類!$AS$24</f>
        <v>2896.9</v>
      </c>
      <c r="W49" s="422">
        <f>+ﾁ.動物のふん尿!$AS$24</f>
        <v>0</v>
      </c>
      <c r="X49" s="422">
        <f>+ﾂ.動物の死体!$AS$24</f>
        <v>0</v>
      </c>
      <c r="Y49" s="422">
        <f>+ﾃ.ばいじん!$AS$24</f>
        <v>0</v>
      </c>
      <c r="Z49" s="423">
        <f>+ﾄ.混合廃棄物その他!$AS$24</f>
        <v>248.6</v>
      </c>
      <c r="AA49" s="424">
        <f t="shared" si="4"/>
        <v>4327.4000000000005</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52.2</v>
      </c>
      <c r="M52" s="415"/>
      <c r="N52" s="415"/>
      <c r="O52" s="415"/>
      <c r="P52" s="415"/>
      <c r="Q52" s="415"/>
      <c r="R52" s="415"/>
      <c r="S52" s="415"/>
      <c r="T52" s="415"/>
      <c r="U52" s="415"/>
      <c r="V52" s="415"/>
      <c r="W52" s="415"/>
      <c r="X52" s="415"/>
      <c r="Y52" s="415"/>
      <c r="Z52" s="433"/>
      <c r="AA52" s="377">
        <f t="shared" si="4"/>
        <v>52.2</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98.5</v>
      </c>
      <c r="M63" s="406">
        <f t="shared" si="10"/>
        <v>19.399999999999999</v>
      </c>
      <c r="N63" s="406">
        <f t="shared" si="10"/>
        <v>1333.5</v>
      </c>
      <c r="O63" s="406">
        <f t="shared" si="10"/>
        <v>14.9</v>
      </c>
      <c r="P63" s="406">
        <f t="shared" si="10"/>
        <v>0</v>
      </c>
      <c r="Q63" s="406">
        <f t="shared" si="10"/>
        <v>0</v>
      </c>
      <c r="R63" s="406">
        <f t="shared" si="10"/>
        <v>0</v>
      </c>
      <c r="S63" s="406">
        <f t="shared" si="10"/>
        <v>244.60000000000002</v>
      </c>
      <c r="T63" s="406">
        <f t="shared" si="10"/>
        <v>294.89999999999998</v>
      </c>
      <c r="U63" s="406">
        <f t="shared" si="10"/>
        <v>0</v>
      </c>
      <c r="V63" s="406">
        <f t="shared" si="10"/>
        <v>4870.2</v>
      </c>
      <c r="W63" s="406">
        <f t="shared" si="10"/>
        <v>0</v>
      </c>
      <c r="X63" s="406">
        <f t="shared" si="10"/>
        <v>0</v>
      </c>
      <c r="Y63" s="406">
        <f t="shared" si="10"/>
        <v>0</v>
      </c>
      <c r="Z63" s="406">
        <f t="shared" si="10"/>
        <v>404.2</v>
      </c>
      <c r="AA63" s="407">
        <f>+AA9+AA19+AA20</f>
        <v>7280.2000000000007</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6384" width="9" style="21"/>
  </cols>
  <sheetData>
    <row r="1" spans="1:16" ht="16.350000000000001" customHeight="1">
      <c r="C1" s="74" t="s">
        <v>272</v>
      </c>
    </row>
    <row r="2" spans="1:16" ht="16.350000000000001" customHeight="1">
      <c r="C2" s="74"/>
    </row>
    <row r="3" spans="1:16" ht="14.1"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35" customHeight="1">
      <c r="C10" s="78"/>
      <c r="O10" s="79"/>
    </row>
    <row r="11" spans="1:16" ht="13.5">
      <c r="C11" s="78"/>
      <c r="L11" s="788" t="str">
        <f>+表紙!L34</f>
        <v>令和 7年 6月 14日</v>
      </c>
      <c r="M11" s="789"/>
      <c r="N11" s="789"/>
      <c r="O11" s="790"/>
    </row>
    <row r="12" spans="1:16" ht="13.35" customHeight="1">
      <c r="C12" s="78"/>
      <c r="O12" s="80"/>
    </row>
    <row r="13" spans="1:16" ht="13.5">
      <c r="C13" s="791" t="str">
        <f>+表紙!C36</f>
        <v>横浜市長</v>
      </c>
      <c r="D13" s="792"/>
      <c r="E13" s="792"/>
      <c r="F13" s="792"/>
      <c r="G13" s="88" t="s">
        <v>5</v>
      </c>
      <c r="O13" s="79"/>
    </row>
    <row r="14" spans="1:16" ht="8.25" customHeight="1">
      <c r="C14" s="78"/>
      <c r="O14" s="79"/>
    </row>
    <row r="15" spans="1:16" ht="13.35" customHeight="1">
      <c r="A15" s="22">
        <v>3</v>
      </c>
      <c r="C15" s="78"/>
      <c r="H15" s="221" t="s">
        <v>270</v>
      </c>
      <c r="I15" s="221"/>
      <c r="O15" s="79"/>
    </row>
    <row r="16" spans="1:16" ht="26.25" customHeight="1">
      <c r="C16" s="78"/>
      <c r="H16" s="23" t="s">
        <v>6</v>
      </c>
      <c r="I16" s="23"/>
      <c r="J16" s="780" t="str">
        <f>+表紙!J39</f>
        <v>横浜市都筑区中川中央1-28-9</v>
      </c>
      <c r="K16" s="780"/>
      <c r="L16" s="781"/>
      <c r="M16" s="781"/>
      <c r="N16" s="781"/>
      <c r="O16" s="782"/>
    </row>
    <row r="17" spans="1:15" ht="26.25" customHeight="1">
      <c r="C17" s="78"/>
      <c r="H17" s="23" t="s">
        <v>7</v>
      </c>
      <c r="I17" s="23"/>
      <c r="J17" s="780" t="str">
        <f>+表紙!J40</f>
        <v>パナソニックホームズ株式会社
神奈川支社　支社長　久保　健一</v>
      </c>
      <c r="K17" s="780"/>
      <c r="L17" s="781"/>
      <c r="M17" s="781"/>
      <c r="N17" s="781"/>
      <c r="O17" s="782"/>
    </row>
    <row r="18" spans="1:15">
      <c r="C18" s="78"/>
      <c r="J18" s="21" t="s">
        <v>8</v>
      </c>
      <c r="O18" s="79"/>
    </row>
    <row r="19" spans="1:15">
      <c r="C19" s="78"/>
      <c r="J19" s="24" t="s">
        <v>9</v>
      </c>
      <c r="K19" s="24"/>
      <c r="L19" s="746" t="str">
        <f>IF(+表紙!L42="","",+表紙!L42)</f>
        <v>045-913-6675</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パナソニックホームズ株式会社　神奈川支社</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2527</v>
      </c>
      <c r="N25" s="770"/>
      <c r="O25" s="771"/>
    </row>
    <row r="26" spans="1:15" ht="18" customHeight="1">
      <c r="C26" s="457" t="s">
        <v>11</v>
      </c>
      <c r="D26" s="489"/>
      <c r="E26" s="490"/>
      <c r="F26" s="756" t="str">
        <f>+表紙!F49</f>
        <v>横浜市都筑区中川中央1-28-9</v>
      </c>
      <c r="G26" s="757"/>
      <c r="H26" s="757"/>
      <c r="I26" s="757"/>
      <c r="J26" s="757"/>
      <c r="K26" s="757"/>
      <c r="L26" s="126" t="s">
        <v>172</v>
      </c>
      <c r="M26" s="222"/>
      <c r="N26" s="760" t="str">
        <f>IF(+表紙!N49="","",+表紙!N49)</f>
        <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０６－総合工事業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4806</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t="str">
        <f>+表紙!F59</f>
        <v>223人</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2952.7999999999997</v>
      </c>
      <c r="I40" s="240" t="s">
        <v>4</v>
      </c>
      <c r="J40" s="525" t="s">
        <v>324</v>
      </c>
      <c r="K40" s="526"/>
      <c r="L40" s="527"/>
      <c r="M40" s="741">
        <f>+表紙!M63</f>
        <v>2952.7999999999997</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2642.2</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2952.7999999999997</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2.1"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35" customHeight="1">
      <c r="A54" s="21"/>
      <c r="B54" s="21"/>
      <c r="C54" s="181">
        <v>3</v>
      </c>
      <c r="D54" s="511" t="s">
        <v>443</v>
      </c>
      <c r="E54" s="511"/>
      <c r="F54" s="511"/>
      <c r="G54" s="511"/>
      <c r="H54" s="511"/>
      <c r="I54" s="511"/>
      <c r="J54" s="511"/>
      <c r="K54" s="511"/>
      <c r="L54" s="511"/>
      <c r="M54" s="511"/>
      <c r="N54" s="511"/>
      <c r="O54" s="512"/>
    </row>
    <row r="55" spans="1:15" ht="28.3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3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35" customHeight="1">
      <c r="A68" s="21"/>
      <c r="B68" s="21"/>
      <c r="C68" s="181"/>
      <c r="D68" s="182" t="s">
        <v>310</v>
      </c>
      <c r="E68" s="511" t="s">
        <v>408</v>
      </c>
      <c r="F68" s="511"/>
      <c r="G68" s="511"/>
      <c r="H68" s="511"/>
      <c r="I68" s="511"/>
      <c r="J68" s="511"/>
      <c r="K68" s="511"/>
      <c r="L68" s="511"/>
      <c r="M68" s="511"/>
      <c r="N68" s="511"/>
      <c r="O68" s="512"/>
    </row>
    <row r="69" spans="1:15" ht="28.35" customHeight="1">
      <c r="A69" s="21"/>
      <c r="B69" s="21"/>
      <c r="C69" s="181"/>
      <c r="D69" s="182" t="s">
        <v>311</v>
      </c>
      <c r="E69" s="511" t="s">
        <v>316</v>
      </c>
      <c r="F69" s="511"/>
      <c r="G69" s="511"/>
      <c r="H69" s="511"/>
      <c r="I69" s="511"/>
      <c r="J69" s="511"/>
      <c r="K69" s="511"/>
      <c r="L69" s="511"/>
      <c r="M69" s="511"/>
      <c r="N69" s="511"/>
      <c r="O69" s="512"/>
    </row>
    <row r="70" spans="1:15" ht="28.3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パナソニックホームズ株式会社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パナソニックホームズ株式会社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パナソニックホームズ株式会社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パナソニックホームズ株式会社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Z13" zoomScaleNormal="100" workbookViewId="0">
      <selection activeCell="AU21" sqref="AU2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パナソニックホームズ株式会社　神奈川支社</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52.2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52.2</v>
      </c>
      <c r="AV20" s="438" t="s">
        <v>198</v>
      </c>
      <c r="AW20" s="659"/>
      <c r="AX20" s="659"/>
    </row>
    <row r="21" spans="2:51"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46.3</v>
      </c>
      <c r="E24" s="584"/>
      <c r="F24" s="584"/>
      <c r="G24" s="194" t="s">
        <v>198</v>
      </c>
      <c r="H24" s="573">
        <f>+F12</f>
        <v>52.2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52.2</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52.2</v>
      </c>
      <c r="Q27" s="633"/>
      <c r="R27" s="633"/>
      <c r="S27" s="633"/>
      <c r="T27" s="44" t="s">
        <v>38</v>
      </c>
      <c r="U27" s="64"/>
      <c r="V27" s="64"/>
      <c r="Y27" s="62" t="s">
        <v>39</v>
      </c>
      <c r="Z27" s="65"/>
      <c r="AH27" s="53"/>
      <c r="AI27" s="53"/>
      <c r="AJ27" s="53"/>
      <c r="AK27" s="53"/>
      <c r="AL27" s="603">
        <f>+AH18+P27</f>
        <v>52.2</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52.2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46.3</v>
      </c>
      <c r="E29" s="584"/>
      <c r="F29" s="584"/>
      <c r="G29" s="194" t="s">
        <v>198</v>
      </c>
      <c r="H29" s="573">
        <f>+AL27</f>
        <v>52.2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40.9</v>
      </c>
      <c r="E30" s="584"/>
      <c r="F30" s="584"/>
      <c r="G30" s="194" t="s">
        <v>198</v>
      </c>
      <c r="H30" s="573">
        <f>+AL30</f>
        <v>50.5</v>
      </c>
      <c r="I30" s="574"/>
      <c r="J30" s="194" t="s">
        <v>198</v>
      </c>
      <c r="M30" s="582"/>
      <c r="P30" s="56"/>
      <c r="R30" s="587">
        <f>+ROUND(AA28,1)+ROUND(AA29,1)+ROUND(AA30,1)</f>
        <v>52.2</v>
      </c>
      <c r="S30" s="633"/>
      <c r="T30" s="633"/>
      <c r="U30" s="633"/>
      <c r="V30" s="44" t="s">
        <v>16</v>
      </c>
      <c r="Y30" s="588" t="s">
        <v>186</v>
      </c>
      <c r="Z30" s="589"/>
      <c r="AA30" s="629"/>
      <c r="AB30" s="630"/>
      <c r="AC30" s="630"/>
      <c r="AD30" s="630"/>
      <c r="AE30" s="630"/>
      <c r="AF30" s="44" t="s">
        <v>13</v>
      </c>
      <c r="AL30" s="606">
        <v>50.5</v>
      </c>
      <c r="AM30" s="607"/>
      <c r="AN30" s="607"/>
      <c r="AO30" s="607"/>
      <c r="AP30" s="52" t="s">
        <v>13</v>
      </c>
      <c r="AS30" s="625"/>
      <c r="AT30" s="622"/>
      <c r="AU30" s="622"/>
      <c r="AV30" s="623"/>
      <c r="AW30" s="405"/>
    </row>
    <row r="31" spans="2:51" ht="27" customHeight="1" thickTop="1" thickBot="1">
      <c r="B31" s="560" t="s">
        <v>226</v>
      </c>
      <c r="C31" s="561"/>
      <c r="D31" s="584">
        <v>46.3</v>
      </c>
      <c r="E31" s="584"/>
      <c r="F31" s="584"/>
      <c r="G31" s="194" t="s">
        <v>198</v>
      </c>
      <c r="H31" s="573">
        <f>+AS24</f>
        <v>52.2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100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22"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パナソニックホームズ株式会社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10.3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9.1</v>
      </c>
      <c r="E24" s="584"/>
      <c r="F24" s="584"/>
      <c r="G24" s="194" t="s">
        <v>198</v>
      </c>
      <c r="H24" s="573">
        <f>+F12</f>
        <v>10.3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10.3</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10.3</v>
      </c>
      <c r="Q27" s="633"/>
      <c r="R27" s="633"/>
      <c r="S27" s="633"/>
      <c r="T27" s="44" t="s">
        <v>38</v>
      </c>
      <c r="U27" s="64"/>
      <c r="V27" s="64"/>
      <c r="Y27" s="62" t="s">
        <v>39</v>
      </c>
      <c r="Z27" s="65"/>
      <c r="AH27" s="53"/>
      <c r="AI27" s="53"/>
      <c r="AJ27" s="53"/>
      <c r="AK27" s="53"/>
      <c r="AL27" s="603">
        <f>+AH18+P27</f>
        <v>10.3</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10.3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9.1</v>
      </c>
      <c r="E29" s="584"/>
      <c r="F29" s="584"/>
      <c r="G29" s="194" t="s">
        <v>198</v>
      </c>
      <c r="H29" s="573">
        <f>+AL27</f>
        <v>10.3</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9.1</v>
      </c>
      <c r="E30" s="584"/>
      <c r="F30" s="584"/>
      <c r="G30" s="194" t="s">
        <v>198</v>
      </c>
      <c r="H30" s="573">
        <f>+AL30</f>
        <v>10.3</v>
      </c>
      <c r="I30" s="574"/>
      <c r="J30" s="194" t="s">
        <v>198</v>
      </c>
      <c r="M30" s="582"/>
      <c r="P30" s="56"/>
      <c r="R30" s="587">
        <f>+ROUND(AA28,1)+ROUND(AA29,1)+ROUND(AA30,1)</f>
        <v>10.3</v>
      </c>
      <c r="S30" s="633"/>
      <c r="T30" s="633"/>
      <c r="U30" s="633"/>
      <c r="V30" s="44" t="s">
        <v>16</v>
      </c>
      <c r="Y30" s="588" t="s">
        <v>186</v>
      </c>
      <c r="Z30" s="589"/>
      <c r="AA30" s="629"/>
      <c r="AB30" s="630"/>
      <c r="AC30" s="630"/>
      <c r="AD30" s="630"/>
      <c r="AE30" s="630"/>
      <c r="AF30" s="44" t="s">
        <v>13</v>
      </c>
      <c r="AL30" s="606">
        <v>10.3</v>
      </c>
      <c r="AM30" s="607"/>
      <c r="AN30" s="607"/>
      <c r="AO30" s="607"/>
      <c r="AP30" s="52" t="s">
        <v>13</v>
      </c>
      <c r="AS30" s="625"/>
      <c r="AT30" s="622"/>
      <c r="AU30" s="622"/>
      <c r="AV30" s="623"/>
      <c r="AW30" s="405"/>
    </row>
    <row r="31" spans="2:49" ht="27" customHeight="1" thickTop="1" thickBot="1">
      <c r="B31" s="560" t="s">
        <v>226</v>
      </c>
      <c r="C31" s="561"/>
      <c r="D31" s="584">
        <v>9.1</v>
      </c>
      <c r="E31" s="584"/>
      <c r="F31" s="584"/>
      <c r="G31" s="194" t="s">
        <v>198</v>
      </c>
      <c r="H31" s="573">
        <f>+AS24</f>
        <v>10.3</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21"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ol min="59" max="59" width="16.1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パナソニックホームズ株式会社　神奈川支社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802.7</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3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530.79999999999995</v>
      </c>
      <c r="E24" s="584"/>
      <c r="F24" s="584"/>
      <c r="G24" s="194" t="s">
        <v>198</v>
      </c>
      <c r="H24" s="573">
        <f>+F12</f>
        <v>802.7</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802.7</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802.7</v>
      </c>
      <c r="Q27" s="633"/>
      <c r="R27" s="633"/>
      <c r="S27" s="633"/>
      <c r="T27" s="44" t="s">
        <v>38</v>
      </c>
      <c r="U27" s="64"/>
      <c r="V27" s="64"/>
      <c r="Y27" s="62" t="s">
        <v>39</v>
      </c>
      <c r="Z27" s="65"/>
      <c r="AH27" s="53"/>
      <c r="AI27" s="53"/>
      <c r="AJ27" s="53"/>
      <c r="AK27" s="53"/>
      <c r="AL27" s="603">
        <f>+AH18+P27</f>
        <v>802.7</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802.7</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530.79999999999995</v>
      </c>
      <c r="E29" s="584"/>
      <c r="F29" s="584"/>
      <c r="G29" s="194" t="s">
        <v>198</v>
      </c>
      <c r="H29" s="573">
        <f>+AL27</f>
        <v>802.7</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440.7</v>
      </c>
      <c r="E30" s="584"/>
      <c r="F30" s="584"/>
      <c r="G30" s="194" t="s">
        <v>198</v>
      </c>
      <c r="H30" s="573">
        <f>+AL30</f>
        <v>375.2</v>
      </c>
      <c r="I30" s="574"/>
      <c r="J30" s="194" t="s">
        <v>198</v>
      </c>
      <c r="M30" s="582"/>
      <c r="P30" s="56"/>
      <c r="R30" s="587">
        <f>+ROUND(AA28,1)+ROUND(AA29,1)+ROUND(AA30,1)</f>
        <v>802.7</v>
      </c>
      <c r="S30" s="633"/>
      <c r="T30" s="633"/>
      <c r="U30" s="633"/>
      <c r="V30" s="44" t="s">
        <v>16</v>
      </c>
      <c r="Y30" s="588" t="s">
        <v>186</v>
      </c>
      <c r="Z30" s="589"/>
      <c r="AA30" s="629"/>
      <c r="AB30" s="630"/>
      <c r="AC30" s="630"/>
      <c r="AD30" s="630"/>
      <c r="AE30" s="630"/>
      <c r="AF30" s="44" t="s">
        <v>13</v>
      </c>
      <c r="AL30" s="606">
        <v>375.2</v>
      </c>
      <c r="AM30" s="607"/>
      <c r="AN30" s="607"/>
      <c r="AO30" s="607"/>
      <c r="AP30" s="52" t="s">
        <v>13</v>
      </c>
      <c r="AS30" s="625"/>
      <c r="AT30" s="622"/>
      <c r="AU30" s="622"/>
      <c r="AV30" s="623"/>
      <c r="AW30" s="405"/>
    </row>
    <row r="31" spans="2:49" ht="27" customHeight="1" thickTop="1" thickBot="1">
      <c r="B31" s="560" t="s">
        <v>226</v>
      </c>
      <c r="C31" s="561"/>
      <c r="D31" s="584">
        <v>530.79999999999995</v>
      </c>
      <c r="E31" s="584"/>
      <c r="F31" s="584"/>
      <c r="G31" s="194" t="s">
        <v>198</v>
      </c>
      <c r="H31" s="573">
        <f>+AS24</f>
        <v>802.7</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2025-08-06T02:51:09Z</dcterms:created>
  <dcterms:modified xsi:type="dcterms:W3CDTF">2025-08-06T02:51:09Z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