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<sst xmlns="http://schemas.openxmlformats.org/spreadsheetml/2006/main" count="3304" uniqueCount="473">
  <si>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</si>
  <si>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</si>
  <si>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</si>
  <si>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</si>
  <si>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</si>
  <si>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</si>
  <si>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</si>
  <si>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</si>
  <si>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</si>
  <si>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</si>
  <si>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</si>
  <si>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</si>
  <si>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</si>
  <si>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</si>
  <si>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</si>
  <si>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</si>
  <si>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</si>
  <si>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</si>
  <si>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</si>
  <si>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</si>
  <si>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</si>
  <si>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</si>
  <si>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</si>
  <si>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</si>
  <si>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</si>
  <si>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</si>
  <si>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</si>
  <si>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</si>
  <si>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</si>
  <si>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</si>
  <si>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</si>
  <si>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</si>
  <si>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</si>
  <si>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</si>
  <si>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</si>
  <si>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</si>
  <si>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</si>
  <si>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</si>
  <si>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</si>
  <si>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</si>
  <si>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</si>
  <si>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</si>
  <si>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</si>
  <si>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</si>
  <si>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</si>
  <si>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</si>
  <si>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</si>
  <si>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</si>
  <si>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</si>
  <si>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</si>
  <si>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</si>
  <si>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</si>
  <si>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</si>
  <si>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</si>
  <si>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</si>
  <si>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</si>
  <si>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</si>
  <si>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</si>
  <si>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</si>
  <si>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</si>
  <si>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</si>
  <si>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</si>
  <si>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</si>
  <si>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</si>
  <si>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</si>
  <si>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</si>
  <si>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</si>
  <si>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</si>
  <si>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</si>
  <si>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</si>
  <si>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</si>
  <si>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</si>
  <si>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</si>
  <si>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</si>
  <si>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</si>
  <si>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</si>
  <si>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</si>
  <si>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</si>
  <si>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</si>
  <si>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</si>
  <si>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</si>
  <si>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</si>
  <si>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</si>
  <si>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</si>
  <si>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</si>
  <si>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</si>
  <si>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</si>
  <si>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</si>
  <si>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</si>
  <si>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</si>
  <si>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</si>
  <si>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</si>
  <si>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</si>
  <si>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</si>
  <si>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</si>
  <si>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</si>
  <si>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</si>
  <si>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</si>
  <si>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</si>
  <si>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</si>
  <si>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</si>
  <si>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</si>
  <si>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</si>
  <si>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</si>
  <si>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</si>
  <si>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</si>
  <si>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</si>
  <si>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</si>
  <si>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</si>
  <si>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</si>
  <si>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</si>
  <si>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</si>
  <si>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</si>
  <si>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</si>
  <si>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</si>
  <si>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</si>
  <si>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</si>
  <si>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</si>
  <si>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</si>
  <si>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</si>
  <si>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</si>
  <si>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</si>
  <si>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</si>
  <si>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</si>
  <si>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</si>
  <si>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</si>
  <si>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</si>
  <si>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</si>
  <si>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</si>
  <si>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</si>
  <si>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</si>
  <si>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</si>
  <si>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</si>
  <si>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</si>
  <si>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</si>
  <si>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</si>
  <si>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</si>
  <si>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</si>
  <si>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</si>
  <si>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</si>
  <si>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</si>
  <si>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</si>
  <si>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</si>
  <si>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</si>
  <si>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</si>
  <si>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</si>
  <si>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</si>
  <si>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</si>
  <si>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</si>
  <si>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</si>
  <si>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</si>
  <si>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</si>
  <si>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</si>
  <si>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</si>
  <si>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</si>
  <si>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</si>
  <si>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</si>
  <si>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</si>
  <si>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</si>
  <si>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</si>
  <si>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</si>
  <si>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</si>
  <si>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</si>
  <si>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</si>
  <si>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</si>
  <si>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</si>
  <si>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</si>
  <si>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</si>
  <si>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</si>
  <si>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</si>
  <si>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</si>
  <si>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</si>
  <si>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</si>
  <si>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</si>
  <si>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</si>
  <si>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</si>
  <si>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</si>
  <si>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</si>
  <si>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</si>
  <si>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</si>
  <si>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</si>
  <si>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</si>
  <si>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</si>
  <si>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</si>
  <si>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</si>
  <si>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</si>
  <si>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</si>
  <si>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</si>
  <si>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</si>
  <si>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</si>
  <si>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</si>
  <si>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</si>
  <si>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</si>
  <si>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</si>
  <si>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</si>
  <si>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</si>
  <si>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</si>
  <si>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</si>
  <si>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</si>
  <si>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</si>
  <si>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</si>
  <si>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</si>
  <si>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</si>
  <si>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</si>
  <si>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</si>
  <si>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</si>
  <si>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</si>
  <si>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</si>
  <si>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</si>
  <si>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</si>
  <si>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</si>
  <si>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</si>
  <si>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</si>
  <si>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</si>
  <si>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</si>
  <si>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</si>
  <si>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</si>
  <si>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</si>
  <si>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</si>
  <si>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</si>
  <si>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</si>
  <si>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</si>
  <si>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</si>
  <si>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</si>
  <si>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</si>
  <si>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</si>
  <si>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</si>
  <si>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</si>
  <si>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</si>
  <si>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</si>
  <si>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</si>
  <si>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</si>
  <si>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</si>
  <si>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</si>
  <si>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</si>
  <si>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</si>
  <si>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</si>
  <si>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</si>
  <si>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</si>
  <si>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</si>
  <si>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</si>
  <si>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</si>
  <si>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</si>
  <si>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</si>
  <si>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</si>
  <si>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</si>
  <si>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</si>
  <si>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</si>
  <si>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</si>
  <si>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</si>
  <si>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</si>
  <si>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</si>
  <si>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</si>
  <si>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</si>
  <si>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</si>
  <si>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</si>
  <si>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</si>
  <si>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</si>
  <si>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</si>
  <si>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</si>
  <si>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</si>
  <si>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</si>
  <si>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</si>
  <si>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</si>
  <si>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</si>
  <si>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</si>
  <si>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</si>
  <si>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</si>
  <si>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</si>
  <si>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</si>
  <si>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</si>
  <si>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</si>
  <si>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</si>
  <si>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</si>
  <si>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</si>
  <si>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</si>
  <si>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</si>
  <si>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</si>
  <si>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</si>
  <si>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</si>
  <si>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</si>
  <si>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</si>
  <si>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</si>
  <si>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</si>
  <si>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</si>
  <si>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</si>
  <si>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</si>
  <si>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</si>
  <si>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</si>
  <si>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</si>
  <si>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</si>
  <si>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</si>
  <si>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</si>
  <si>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</si>
  <si>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</si>
  <si>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</si>
  <si>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</si>
  <si>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</si>
  <si>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</si>
  <si>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</si>
  <si>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</si>
  <si>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</si>
  <si>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</si>
  <si>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</si>
  <si>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</si>
  <si>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</si>
  <si>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</si>
  <si>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</si>
  <si>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</si>
  <si>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</si>
  <si>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</si>
  <si>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</si>
  <si>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</si>
  <si>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</si>
  <si>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</si>
  <si>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</si>
  <si>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</si>
  <si>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</si>
  <si>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</si>
  <si>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</si>
  <si>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</si>
  <si>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</si>
  <si>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</si>
  <si>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</si>
  <si>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</si>
  <si>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</si>
  <si>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</si>
  <si>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</si>
  <si>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</si>
  <si>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</si>
  <si>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</si>
  <si>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</si>
  <si>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</si>
  <si>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</si>
  <si>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</si>
  <si>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</si>
  <si>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</si>
  <si>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</si>
  <si>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</si>
  <si>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</si>
  <si>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</si>
  <si>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</si>
  <si>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</si>
  <si>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</si>
  <si>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</si>
  <si>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</si>
  <si>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</si>
  <si>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</si>
  <si>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</si>
  <si>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</si>
  <si>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</si>
  <si>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</si>
  <si>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</si>
  <si>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</si>
  <si>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</si>
  <si>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</si>
  <si>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</si>
  <si>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</si>
  <si>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</si>
  <si>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</si>
  <si>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</si>
  <si>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</si>
  <si>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</si>
  <si>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</si>
  <si>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</si>
  <si>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</si>
  <si>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</si>
  <si>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</si>
  <si>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</si>
  <si>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</si>
  <si>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</si>
  <si>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</si>
  <si>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</si>
  <si>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</si>
  <si>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</si>
  <si>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</si>
  <si>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</si>
  <si>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</si>
  <si>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</si>
  <si>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</si>
  <si>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</si>
  <si>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</si>
  <si>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</si>
  <si>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</si>
  <si>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</si>
  <si>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</si>
  <si>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</si>
  <si>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</si>
  <si>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</si>
  <si>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</si>
  <si>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</si>
  <si>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</si>
  <si>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</si>
  <si>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</si>
  <si>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</si>
  <si>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</si>
  <si>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</si>
  <si>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</si>
  <si>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</si>
  <si>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</si>
  <si>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</si>
  <si>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</si>
  <si>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</si>
  <si>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</si>
  <si>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</si>
  <si>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</si>
  <si>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</si>
  <si>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</si>
  <si>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</si>
  <si>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</si>
  <si>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</si>
  <si>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</si>
  <si>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</si>
  <si>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</si>
  <si>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</si>
  <si>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</si>
  <si>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</si>
  <si>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</si>
  <si>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</si>
  <si>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</si>
  <si>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</si>
  <si>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</si>
  <si>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</si>
  <si>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</si>
  <si>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</si>
  <si>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</si>
  <si>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</si>
  <si>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</si>
  <si>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</si>
  <si>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</si>
  <si>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</si>
  <si>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</si>
  <si>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</si>
  <si>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</si>
  <si>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</si>
  <si>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</si>
  <si>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</si>
  <si>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</si>
  <si>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</si>
  <si>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</si>
  <si>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</si>
  <si>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</si>
  <si>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</si>
  <si>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</si>
  <si>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</si>
  <si>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</si>
  <si>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</si>
  <si>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</si>
  <si>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</si>
  <si>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</si>
  <si>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</si>
  <si>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</si>
  <si>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</si>
  <si>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</si>
  <si>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</si>
  <si>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</si>
  <si>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</si>
  <si>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</si>
  <si>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</si>
  <si>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</si>
  <si>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</si>
  <si>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</si>
  <si>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</si>
  <si>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30日</t>
    <phoneticPr fontId="3"/>
  </si>
  <si>
    <t>神奈川県横浜市戸塚区川上町87-1
ウェルストン1ビル4階</t>
  </si>
  <si>
    <t>東京セキスイハイム㈱首都圏事業本部　
神奈川支店長　　小林　学</t>
  </si>
  <si>
    <t>東京セキスイハイム株式会社　首都圏事業本部　神奈川支店</t>
  </si>
  <si>
    <t>横浜市戸塚区川上町87-1　ウェルストン1ビル4階</t>
  </si>
  <si>
    <t>045-820-5261</t>
  </si>
  <si>
    <t>横浜市長</t>
  </si>
  <si>
    <t>06　総合工事業</t>
  </si>
  <si>
    <t>○</t>
  </si>
  <si>
    <t>045-820-5261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</si>
</sst>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41500" y="2165350"/>
          <a:ext cx="662517" cy="6350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41500" y="2193925"/>
          <a:ext cx="662517"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41500" y="2184400"/>
          <a:ext cx="662517" cy="6445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41500" y="2165350"/>
          <a:ext cx="662517" cy="6445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3563" y="2202656"/>
          <a:ext cx="657225" cy="62865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3563" y="2202656"/>
          <a:ext cx="657225" cy="62865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41500" y="2193925"/>
          <a:ext cx="662517"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zoomScaleNormal="100" zoomScaleSheetLayoutView="100" workbookViewId="0">
      <selection activeCell="Q52" sqref="Q5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471</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2288</v>
      </c>
      <c r="N48" s="602"/>
      <c r="O48" s="603"/>
    </row>
    <row r="49" spans="3:21" ht="18" customHeight="1">
      <c r="C49" s="552" t="s">
        <v>11</v>
      </c>
      <c r="D49" s="584"/>
      <c r="E49" s="585"/>
      <c r="F49" s="571" t="s">
        <v>467</v>
      </c>
      <c r="G49" s="572"/>
      <c r="H49" s="572"/>
      <c r="I49" s="572"/>
      <c r="J49" s="572"/>
      <c r="K49" s="572"/>
      <c r="L49" s="463" t="s">
        <v>172</v>
      </c>
      <c r="M49" s="466"/>
      <c r="N49" s="604" t="s">
        <v>472</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5072</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357</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3330.7</v>
      </c>
      <c r="I63" s="292" t="s">
        <v>4</v>
      </c>
      <c r="J63" s="623" t="s">
        <v>324</v>
      </c>
      <c r="K63" s="624"/>
      <c r="L63" s="625"/>
      <c r="M63" s="621">
        <f>+別紙!AA14</f>
        <v>3330.7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575.9</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3217.7</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M15" zoomScale="90" zoomScaleNormal="9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4.4000000000000004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4.4000000000000004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4.4000000000000004</v>
      </c>
      <c r="Q27" s="733"/>
      <c r="R27" s="733"/>
      <c r="S27" s="733"/>
      <c r="T27" s="54" t="s">
        <v>38</v>
      </c>
      <c r="U27" s="74"/>
      <c r="V27" s="74"/>
      <c r="Y27" s="72" t="s">
        <v>39</v>
      </c>
      <c r="Z27" s="75"/>
      <c r="AH27" s="63"/>
      <c r="AI27" s="63"/>
      <c r="AJ27" s="63"/>
      <c r="AK27" s="63"/>
      <c r="AL27" s="703">
        <f>+AH18+P27</f>
        <v>4.4000000000000004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4.4000000000000004</v>
      </c>
      <c r="I29" s="674"/>
      <c r="J29" s="211" t="s">
        <v>198</v>
      </c>
      <c r="M29" s="682"/>
      <c r="P29" s="66"/>
      <c r="Q29" s="158"/>
      <c r="R29" s="61" t="s">
        <v>183</v>
      </c>
      <c r="S29" s="728" t="s">
        <v>33</v>
      </c>
      <c r="T29" s="731"/>
      <c r="U29" s="731"/>
      <c r="V29" s="732"/>
      <c r="W29" s="58"/>
      <c r="X29" s="76"/>
      <c r="Y29" s="688" t="s">
        <v>258</v>
      </c>
      <c r="Z29" s="689"/>
      <c r="AA29" s="729">
        <v>0.8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1.5</v>
      </c>
      <c r="E30" s="684"/>
      <c r="F30" s="684"/>
      <c r="G30" s="211" t="s">
        <v>198</v>
      </c>
      <c r="H30" s="673">
        <f>+AL30</f>
        <v>1</v>
      </c>
      <c r="I30" s="674"/>
      <c r="J30" s="211" t="s">
        <v>198</v>
      </c>
      <c r="M30" s="682"/>
      <c r="P30" s="66"/>
      <c r="R30" s="687">
        <f>+ROUND(AA28,1)+ROUND(AA29,1)+ROUND(AA30,1)</f>
        <v>4.4000000000000004</v>
      </c>
      <c r="S30" s="733"/>
      <c r="T30" s="733"/>
      <c r="U30" s="733"/>
      <c r="V30" s="54" t="s">
        <v>16</v>
      </c>
      <c r="Y30" s="688" t="s">
        <v>186</v>
      </c>
      <c r="Z30" s="689"/>
      <c r="AA30" s="729"/>
      <c r="AB30" s="730"/>
      <c r="AC30" s="730"/>
      <c r="AD30" s="730"/>
      <c r="AE30" s="730"/>
      <c r="AF30" s="54" t="s">
        <v>13</v>
      </c>
      <c r="AL30" s="706">
        <v>1</v>
      </c>
      <c r="AM30" s="707"/>
      <c r="AN30" s="707"/>
      <c r="AO30" s="707"/>
      <c r="AP30" s="62" t="s">
        <v>13</v>
      </c>
      <c r="AS30" s="725"/>
      <c r="AT30" s="722"/>
      <c r="AU30" s="722"/>
      <c r="AV30" s="723"/>
      <c r="AW30" s="498"/>
    </row>
    <row r="31" spans="2:49" ht="27" customHeight="1" thickTop="1" thickBot="1">
      <c r="B31" s="660" t="s">
        <v>226</v>
      </c>
      <c r="C31" s="661"/>
      <c r="D31" s="684">
        <v>4</v>
      </c>
      <c r="E31" s="684"/>
      <c r="F31" s="684"/>
      <c r="G31" s="211" t="s">
        <v>198</v>
      </c>
      <c r="H31" s="673">
        <f>+AS24</f>
        <v>3.6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8" zoomScale="90" zoomScaleNormal="9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160</v>
      </c>
      <c r="E24" s="684"/>
      <c r="F24" s="684"/>
      <c r="G24" s="211" t="s">
        <v>198</v>
      </c>
      <c r="H24" s="673">
        <f>+F12</f>
        <v>121.9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121.9</v>
      </c>
      <c r="Q27" s="733"/>
      <c r="R27" s="733"/>
      <c r="S27" s="733"/>
      <c r="T27" s="54" t="s">
        <v>38</v>
      </c>
      <c r="U27" s="74"/>
      <c r="V27" s="74"/>
      <c r="Y27" s="72" t="s">
        <v>39</v>
      </c>
      <c r="Z27" s="75"/>
      <c r="AH27" s="63"/>
      <c r="AI27" s="63"/>
      <c r="AJ27" s="63"/>
      <c r="AK27" s="63"/>
      <c r="AL27" s="703">
        <f>+AH18+P27</f>
        <v>121.9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160</v>
      </c>
      <c r="E29" s="684"/>
      <c r="F29" s="684"/>
      <c r="G29" s="211" t="s">
        <v>198</v>
      </c>
      <c r="H29" s="673">
        <f>+AL27</f>
        <v>121.9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121.9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160</v>
      </c>
      <c r="E31" s="684"/>
      <c r="F31" s="684"/>
      <c r="G31" s="211" t="s">
        <v>198</v>
      </c>
      <c r="H31" s="673">
        <f>+AS24</f>
        <v>121.9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U15" zoomScale="90" zoomScaleNormal="90" workbookViewId="0">
      <selection activeCell="AL32" sqref="AL32:AO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133.1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125</v>
      </c>
      <c r="E24" s="684"/>
      <c r="F24" s="684"/>
      <c r="G24" s="211" t="s">
        <v>198</v>
      </c>
      <c r="H24" s="673">
        <f>+F12</f>
        <v>133.1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133.1</v>
      </c>
      <c r="Q27" s="733"/>
      <c r="R27" s="733"/>
      <c r="S27" s="733"/>
      <c r="T27" s="54" t="s">
        <v>38</v>
      </c>
      <c r="U27" s="74"/>
      <c r="V27" s="74"/>
      <c r="Y27" s="72" t="s">
        <v>39</v>
      </c>
      <c r="Z27" s="75"/>
      <c r="AH27" s="63"/>
      <c r="AI27" s="63"/>
      <c r="AJ27" s="63"/>
      <c r="AK27" s="63"/>
      <c r="AL27" s="703">
        <f>+AH18+P27</f>
        <v>133.1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125</v>
      </c>
      <c r="E29" s="684"/>
      <c r="F29" s="684"/>
      <c r="G29" s="211" t="s">
        <v>198</v>
      </c>
      <c r="H29" s="673">
        <f>+AL27</f>
        <v>133.1</v>
      </c>
      <c r="I29" s="674"/>
      <c r="J29" s="211" t="s">
        <v>198</v>
      </c>
      <c r="M29" s="682"/>
      <c r="P29" s="66"/>
      <c r="Q29" s="158"/>
      <c r="R29" s="61" t="s">
        <v>183</v>
      </c>
      <c r="S29" s="728" t="s">
        <v>33</v>
      </c>
      <c r="T29" s="731"/>
      <c r="U29" s="731"/>
      <c r="V29" s="732"/>
      <c r="W29" s="58"/>
      <c r="X29" s="76"/>
      <c r="Y29" s="688" t="s">
        <v>258</v>
      </c>
      <c r="Z29" s="689"/>
      <c r="AA29" s="729">
        <v>13.3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v>
      </c>
      <c r="E30" s="684"/>
      <c r="F30" s="684"/>
      <c r="G30" s="211" t="s">
        <v>198</v>
      </c>
      <c r="H30" s="673">
        <f>+AL30</f>
        <v>56</v>
      </c>
      <c r="I30" s="674"/>
      <c r="J30" s="211" t="s">
        <v>198</v>
      </c>
      <c r="M30" s="682"/>
      <c r="P30" s="66"/>
      <c r="R30" s="687">
        <f>+ROUND(AA28,1)+ROUND(AA29,1)+ROUND(AA30,1)</f>
        <v>133.1</v>
      </c>
      <c r="S30" s="733"/>
      <c r="T30" s="733"/>
      <c r="U30" s="733"/>
      <c r="V30" s="54" t="s">
        <v>16</v>
      </c>
      <c r="Y30" s="688" t="s">
        <v>186</v>
      </c>
      <c r="Z30" s="689"/>
      <c r="AA30" s="729"/>
      <c r="AB30" s="730"/>
      <c r="AC30" s="730"/>
      <c r="AD30" s="730"/>
      <c r="AE30" s="730"/>
      <c r="AF30" s="54" t="s">
        <v>13</v>
      </c>
      <c r="AL30" s="706">
        <v>56</v>
      </c>
      <c r="AM30" s="707"/>
      <c r="AN30" s="707"/>
      <c r="AO30" s="707"/>
      <c r="AP30" s="62" t="s">
        <v>13</v>
      </c>
      <c r="AS30" s="725"/>
      <c r="AT30" s="722"/>
      <c r="AU30" s="722"/>
      <c r="AV30" s="723"/>
      <c r="AW30" s="498"/>
    </row>
    <row r="31" spans="2:49" ht="27" customHeight="1" thickTop="1" thickBot="1">
      <c r="B31" s="660" t="s">
        <v>226</v>
      </c>
      <c r="C31" s="661"/>
      <c r="D31" s="684">
        <v>110</v>
      </c>
      <c r="E31" s="684"/>
      <c r="F31" s="684"/>
      <c r="G31" s="211" t="s">
        <v>198</v>
      </c>
      <c r="H31" s="673">
        <f>+AS24</f>
        <v>119.8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8" zoomScale="90" zoomScaleNormal="9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1392.2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2200</v>
      </c>
      <c r="E24" s="684"/>
      <c r="F24" s="684"/>
      <c r="G24" s="211" t="s">
        <v>198</v>
      </c>
      <c r="H24" s="673">
        <f>+F12</f>
        <v>1392.2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1356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1392.2</v>
      </c>
      <c r="Q27" s="733"/>
      <c r="R27" s="733"/>
      <c r="S27" s="733"/>
      <c r="T27" s="54" t="s">
        <v>38</v>
      </c>
      <c r="U27" s="74"/>
      <c r="V27" s="74"/>
      <c r="Y27" s="72" t="s">
        <v>39</v>
      </c>
      <c r="Z27" s="75"/>
      <c r="AH27" s="63"/>
      <c r="AI27" s="63"/>
      <c r="AJ27" s="63"/>
      <c r="AK27" s="63"/>
      <c r="AL27" s="703">
        <f>+AH18+P27</f>
        <v>1392.2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1356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2200</v>
      </c>
      <c r="E29" s="684"/>
      <c r="F29" s="684"/>
      <c r="G29" s="211" t="s">
        <v>198</v>
      </c>
      <c r="H29" s="673">
        <f>+AL27</f>
        <v>1392.2</v>
      </c>
      <c r="I29" s="674"/>
      <c r="J29" s="211" t="s">
        <v>198</v>
      </c>
      <c r="M29" s="682"/>
      <c r="P29" s="66"/>
      <c r="Q29" s="158"/>
      <c r="R29" s="61" t="s">
        <v>183</v>
      </c>
      <c r="S29" s="728" t="s">
        <v>33</v>
      </c>
      <c r="T29" s="731"/>
      <c r="U29" s="731"/>
      <c r="V29" s="732"/>
      <c r="W29" s="58"/>
      <c r="X29" s="76"/>
      <c r="Y29" s="688" t="s">
        <v>258</v>
      </c>
      <c r="Z29" s="689"/>
      <c r="AA29" s="729">
        <v>36.200000000000003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v>
      </c>
      <c r="E30" s="684"/>
      <c r="F30" s="684"/>
      <c r="G30" s="211" t="s">
        <v>198</v>
      </c>
      <c r="H30" s="673">
        <f>+AL30</f>
        <v>20</v>
      </c>
      <c r="I30" s="674"/>
      <c r="J30" s="211" t="s">
        <v>198</v>
      </c>
      <c r="M30" s="682"/>
      <c r="P30" s="66"/>
      <c r="R30" s="687">
        <f>+ROUND(AA28,1)+ROUND(AA29,1)+ROUND(AA30,1)</f>
        <v>1392.2</v>
      </c>
      <c r="S30" s="733"/>
      <c r="T30" s="733"/>
      <c r="U30" s="733"/>
      <c r="V30" s="54" t="s">
        <v>16</v>
      </c>
      <c r="Y30" s="688" t="s">
        <v>186</v>
      </c>
      <c r="Z30" s="689"/>
      <c r="AA30" s="729"/>
      <c r="AB30" s="730"/>
      <c r="AC30" s="730"/>
      <c r="AD30" s="730"/>
      <c r="AE30" s="730"/>
      <c r="AF30" s="54" t="s">
        <v>13</v>
      </c>
      <c r="AL30" s="706">
        <v>20</v>
      </c>
      <c r="AM30" s="707"/>
      <c r="AN30" s="707"/>
      <c r="AO30" s="707"/>
      <c r="AP30" s="62" t="s">
        <v>13</v>
      </c>
      <c r="AS30" s="725"/>
      <c r="AT30" s="722"/>
      <c r="AU30" s="722"/>
      <c r="AV30" s="723"/>
      <c r="AW30" s="498"/>
    </row>
    <row r="31" spans="2:49" ht="27" customHeight="1" thickTop="1" thickBot="1">
      <c r="B31" s="660" t="s">
        <v>226</v>
      </c>
      <c r="C31" s="661"/>
      <c r="D31" s="684">
        <v>2180</v>
      </c>
      <c r="E31" s="684"/>
      <c r="F31" s="684"/>
      <c r="G31" s="211" t="s">
        <v>198</v>
      </c>
      <c r="H31" s="673">
        <f>+AS24</f>
        <v>1356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8" zoomScale="90" zoomScaleNormal="90" workbookViewId="0">
      <selection activeCell="S42" sqref="S4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240.60000000000002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220</v>
      </c>
      <c r="E24" s="684"/>
      <c r="F24" s="684"/>
      <c r="G24" s="211" t="s">
        <v>198</v>
      </c>
      <c r="H24" s="673">
        <f>+F12</f>
        <v>240.60000000000002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133.4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240.60000000000002</v>
      </c>
      <c r="Q27" s="733"/>
      <c r="R27" s="733"/>
      <c r="S27" s="733"/>
      <c r="T27" s="54" t="s">
        <v>38</v>
      </c>
      <c r="U27" s="74"/>
      <c r="V27" s="74"/>
      <c r="Y27" s="72" t="s">
        <v>39</v>
      </c>
      <c r="Z27" s="75"/>
      <c r="AH27" s="63"/>
      <c r="AI27" s="63"/>
      <c r="AJ27" s="63"/>
      <c r="AK27" s="63"/>
      <c r="AL27" s="703">
        <f>+AH18+P27</f>
        <v>240.60000000000002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133.4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220</v>
      </c>
      <c r="E29" s="684"/>
      <c r="F29" s="684"/>
      <c r="G29" s="211" t="s">
        <v>198</v>
      </c>
      <c r="H29" s="673">
        <f>+AL27</f>
        <v>240.60000000000002</v>
      </c>
      <c r="I29" s="674"/>
      <c r="J29" s="211" t="s">
        <v>198</v>
      </c>
      <c r="M29" s="682"/>
      <c r="P29" s="66"/>
      <c r="Q29" s="158"/>
      <c r="R29" s="61" t="s">
        <v>183</v>
      </c>
      <c r="S29" s="728" t="s">
        <v>33</v>
      </c>
      <c r="T29" s="731"/>
      <c r="U29" s="731"/>
      <c r="V29" s="732"/>
      <c r="W29" s="58"/>
      <c r="X29" s="76"/>
      <c r="Y29" s="688" t="s">
        <v>258</v>
      </c>
      <c r="Z29" s="689"/>
      <c r="AA29" s="729">
        <v>33.4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120</v>
      </c>
      <c r="E30" s="684"/>
      <c r="F30" s="684"/>
      <c r="G30" s="211" t="s">
        <v>198</v>
      </c>
      <c r="H30" s="673">
        <f>+AL30</f>
        <v>96</v>
      </c>
      <c r="I30" s="674"/>
      <c r="J30" s="211" t="s">
        <v>198</v>
      </c>
      <c r="M30" s="682"/>
      <c r="P30" s="66"/>
      <c r="R30" s="687">
        <f>+ROUND(AA28,1)+ROUND(AA29,1)+ROUND(AA30,1)</f>
        <v>166.8</v>
      </c>
      <c r="S30" s="733"/>
      <c r="T30" s="733"/>
      <c r="U30" s="733"/>
      <c r="V30" s="54" t="s">
        <v>16</v>
      </c>
      <c r="Y30" s="688" t="s">
        <v>186</v>
      </c>
      <c r="Z30" s="689"/>
      <c r="AA30" s="729"/>
      <c r="AB30" s="730"/>
      <c r="AC30" s="730"/>
      <c r="AD30" s="730"/>
      <c r="AE30" s="730"/>
      <c r="AF30" s="54" t="s">
        <v>13</v>
      </c>
      <c r="AL30" s="706">
        <v>96</v>
      </c>
      <c r="AM30" s="707"/>
      <c r="AN30" s="707"/>
      <c r="AO30" s="707"/>
      <c r="AP30" s="62" t="s">
        <v>13</v>
      </c>
      <c r="AS30" s="725"/>
      <c r="AT30" s="722"/>
      <c r="AU30" s="722"/>
      <c r="AV30" s="723"/>
      <c r="AW30" s="498"/>
    </row>
    <row r="31" spans="2:49" ht="27" customHeight="1" thickTop="1" thickBot="1">
      <c r="B31" s="660" t="s">
        <v>226</v>
      </c>
      <c r="C31" s="661"/>
      <c r="D31" s="684">
        <v>175</v>
      </c>
      <c r="E31" s="684"/>
      <c r="F31" s="684"/>
      <c r="G31" s="211" t="s">
        <v>198</v>
      </c>
      <c r="H31" s="673">
        <f>+AS24</f>
        <v>133.4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73.8</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東京セキスイハイム株式会社　首都圏事業本部　神奈川支店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0.3</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20</v>
      </c>
      <c r="M9" s="392">
        <f>IF(OR(ｷ.紙くず!D24&gt;0,ｷ.紙くず!D24&lt;0),ｷ.紙くず!D24,IF(M$19&gt;0,"0",0))</f>
        <v>0.4</v>
      </c>
      <c r="N9" s="392">
        <f>IF(OR(ｸ.木くず!D24&gt;0,ｸ.木くず!D24&lt;0),ｸ.木くず!D24,IF(N$19&gt;0,"0",0))</f>
        <v>600</v>
      </c>
      <c r="O9" s="392">
        <f>IF(OR(ｹ.繊維くず!D24&gt;0,ｹ.繊維くず!D24&lt;0),ｹ.繊維くず!D24,IF(O$19&gt;0,"0",0))</f>
        <v>5</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160</v>
      </c>
      <c r="T9" s="392">
        <f>IF(OR(ｾ.ｶﾞﾗｽ･ｺﾝｸﾘ･陶磁器くず!D24&gt;0,ｾ.ｶﾞﾗｽ･ｺﾝｸﾘ･陶磁器くず!D24&lt;0),ｾ.ｶﾞﾗｽ･ｺﾝｸﾘ･陶磁器くず!D24,IF(T$19&gt;0,"0",0))</f>
        <v>125</v>
      </c>
      <c r="U9" s="392">
        <f>IF(OR(ｿ.鉱さい!D24&gt;0,ｿ.鉱さい!D24&lt;0),ｿ.鉱さい!D24,IF(U$19&gt;0,"0",0))</f>
        <v>0</v>
      </c>
      <c r="V9" s="392">
        <f>IF(OR(ﾀ.がれき類!D24&gt;0,ﾀ.がれき類!D24&lt;0),ﾀ.がれき類!D24,IF(V$19&gt;0,"0",0))</f>
        <v>2200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220</v>
      </c>
      <c r="AA9" s="394">
        <f>IF(SUM(G9:Z9)&gt;0,SUM(G9:Z9),IF(AA$19&gt;0,"0",0))</f>
        <v>3330.7</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0.3</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20</v>
      </c>
      <c r="M14" s="398">
        <f>IF(OR(ｷ.紙くず!D29&gt;0,ｷ.紙くず!D29&lt;0),ｷ.紙くず!D29,IF(M$19&gt;0,"0",0))</f>
        <v>0.4</v>
      </c>
      <c r="N14" s="398">
        <f>IF(OR(ｸ.木くず!D29&gt;0,ｸ.木くず!D29&lt;0),ｸ.木くず!D29,IF(N$19&gt;0,"0",0))</f>
        <v>600</v>
      </c>
      <c r="O14" s="398">
        <f>IF(OR(ｹ.繊維くず!D29&gt;0,ｹ.繊維くず!D29&lt;0),ｹ.繊維くず!D29,IF(O$19&gt;0,"0",0))</f>
        <v>5</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160</v>
      </c>
      <c r="T14" s="398">
        <f>IF(OR(ｾ.ｶﾞﾗｽ･ｺﾝｸﾘ･陶磁器くず!D29&gt;0,ｾ.ｶﾞﾗｽ･ｺﾝｸﾘ･陶磁器くず!D29&lt;0),ｾ.ｶﾞﾗｽ･ｺﾝｸﾘ･陶磁器くず!D29,IF(T$19&gt;0,"0",0))</f>
        <v>125</v>
      </c>
      <c r="U14" s="398">
        <f>IF(OR(ｿ.鉱さい!D29&gt;0,ｿ.鉱さい!D29&lt;0),ｿ.鉱さい!D29,IF(U$19&gt;0,"0",0))</f>
        <v>0</v>
      </c>
      <c r="V14" s="398">
        <f>IF(OR(ﾀ.がれき類!D29&gt;0,ﾀ.がれき類!D29&lt;0),ﾀ.がれき類!D29,IF(V$19&gt;0,"0",0))</f>
        <v>2200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220</v>
      </c>
      <c r="AA14" s="400">
        <f t="shared" si="0"/>
        <v>3330.7</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4</v>
      </c>
      <c r="M15" s="398">
        <f>IF(OR(ｷ.紙くず!D30&gt;0,ｷ.紙くず!D30&lt;0),ｷ.紙くず!D30,IF(M$19&gt;0,"0",0))</f>
        <v>0.4</v>
      </c>
      <c r="N15" s="398">
        <f>IF(OR(ｸ.木くず!D30&gt;0,ｸ.木くず!D30&lt;0),ｸ.木くず!D30,IF(N$19&gt;0,"0",0))</f>
        <v>350</v>
      </c>
      <c r="O15" s="398">
        <f>IF(OR(ｹ.繊維くず!D30&gt;0,ｹ.繊維くず!D30&lt;0),ｹ.繊維くず!D30,IF(O$19&gt;0,"0",0))</f>
        <v>1.5</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50</v>
      </c>
      <c r="U15" s="398">
        <f>IF(OR(ｿ.鉱さい!D30&gt;0,ｿ.鉱さい!D30&lt;0),ｿ.鉱さい!D30,IF(U$19&gt;0,"0",0))</f>
        <v>0</v>
      </c>
      <c r="V15" s="398">
        <f>IF(OR(ﾀ.がれき類!D30&gt;0,ﾀ.がれき類!D30&lt;0),ﾀ.がれき類!D30,IF(V$19&gt;0,"0",0))</f>
        <v>50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120</v>
      </c>
      <c r="AA15" s="400">
        <f t="shared" si="0"/>
        <v>575.9</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0.3</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18</v>
      </c>
      <c r="M16" s="398">
        <f>IF(OR(ｷ.紙くず!D31&gt;0,ｷ.紙くず!D31&lt;0),ｷ.紙くず!D31,IF(M$19&gt;0,"0",0))</f>
        <v>0.4</v>
      </c>
      <c r="N16" s="398">
        <f>IF(OR(ｸ.木くず!D31&gt;0,ｸ.木くず!D31&lt;0),ｸ.木くず!D31,IF(N$19&gt;0,"0",0))</f>
        <v>570</v>
      </c>
      <c r="O16" s="398">
        <f>IF(OR(ｹ.繊維くず!D31&gt;0,ｹ.繊維くず!D31&lt;0),ｹ.繊維くず!D31,IF(O$19&gt;0,"0",0))</f>
        <v>4</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160</v>
      </c>
      <c r="T16" s="398">
        <f>IF(OR(ｾ.ｶﾞﾗｽ･ｺﾝｸﾘ･陶磁器くず!D31&gt;0,ｾ.ｶﾞﾗｽ･ｺﾝｸﾘ･陶磁器くず!D31&lt;0),ｾ.ｶﾞﾗｽ･ｺﾝｸﾘ･陶磁器くず!D31,IF(T$19&gt;0,"0",0))</f>
        <v>110</v>
      </c>
      <c r="U16" s="398">
        <f>IF(OR(ｿ.鉱さい!D31&gt;0,ｿ.鉱さい!D31&lt;0),ｿ.鉱さい!D31,IF(U$19&gt;0,"0",0))</f>
        <v>0</v>
      </c>
      <c r="V16" s="398">
        <f>IF(OR(ﾀ.がれき類!D31&gt;0,ﾀ.がれき類!D31&lt;0),ﾀ.がれき類!D31,IF(V$19&gt;0,"0",0))</f>
        <v>2180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175</v>
      </c>
      <c r="AA16" s="400">
        <f t="shared" si="0"/>
        <v>3217.7</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2.2000000000000002</v>
      </c>
      <c r="J19" s="404">
        <f t="shared" si="1"/>
        <v>0</v>
      </c>
      <c r="K19" s="404">
        <f t="shared" si="1"/>
        <v>0</v>
      </c>
      <c r="L19" s="404">
        <f t="shared" si="1"/>
        <v>17.2</v>
      </c>
      <c r="M19" s="404">
        <f t="shared" si="1"/>
        <v>0.7</v>
      </c>
      <c r="N19" s="404">
        <f t="shared" si="1"/>
        <v>555.6</v>
      </c>
      <c r="O19" s="404">
        <f t="shared" si="1"/>
        <v>4.4000000000000004</v>
      </c>
      <c r="P19" s="404">
        <f t="shared" si="1"/>
        <v>0</v>
      </c>
      <c r="Q19" s="404">
        <f t="shared" si="1"/>
        <v>0</v>
      </c>
      <c r="R19" s="404">
        <f t="shared" si="1"/>
        <v>0</v>
      </c>
      <c r="S19" s="404">
        <f t="shared" si="1"/>
        <v>121.9</v>
      </c>
      <c r="T19" s="404">
        <f t="shared" si="1"/>
        <v>133.1</v>
      </c>
      <c r="U19" s="404">
        <f t="shared" si="1"/>
        <v>0</v>
      </c>
      <c r="V19" s="404">
        <f t="shared" si="1"/>
        <v>1392.2</v>
      </c>
      <c r="W19" s="404">
        <f t="shared" si="1"/>
        <v>0</v>
      </c>
      <c r="X19" s="404">
        <f t="shared" si="1"/>
        <v>0</v>
      </c>
      <c r="Y19" s="404">
        <f t="shared" si="1"/>
        <v>0</v>
      </c>
      <c r="Z19" s="405">
        <f t="shared" si="1"/>
        <v>240.60000000000002</v>
      </c>
      <c r="AA19" s="406">
        <f t="shared" ref="AA19:AA25" si="2">SUM(G19:Z19)</f>
        <v>2467.9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2.2000000000000002</v>
      </c>
      <c r="J41" s="440">
        <f t="shared" si="8"/>
        <v>0</v>
      </c>
      <c r="K41" s="440">
        <f t="shared" si="8"/>
        <v>0</v>
      </c>
      <c r="L41" s="440">
        <f t="shared" si="8"/>
        <v>17.2</v>
      </c>
      <c r="M41" s="440">
        <f t="shared" si="8"/>
        <v>0.7</v>
      </c>
      <c r="N41" s="440">
        <f t="shared" si="8"/>
        <v>555.6</v>
      </c>
      <c r="O41" s="440">
        <f t="shared" si="8"/>
        <v>4.4000000000000004</v>
      </c>
      <c r="P41" s="440">
        <f t="shared" si="8"/>
        <v>0</v>
      </c>
      <c r="Q41" s="440">
        <f t="shared" si="8"/>
        <v>0</v>
      </c>
      <c r="R41" s="440">
        <f t="shared" si="8"/>
        <v>0</v>
      </c>
      <c r="S41" s="440">
        <f t="shared" si="8"/>
        <v>121.9</v>
      </c>
      <c r="T41" s="440">
        <f t="shared" si="8"/>
        <v>133.1</v>
      </c>
      <c r="U41" s="440">
        <f t="shared" si="8"/>
        <v>0</v>
      </c>
      <c r="V41" s="440">
        <f t="shared" si="8"/>
        <v>1392.2</v>
      </c>
      <c r="W41" s="440">
        <f t="shared" si="8"/>
        <v>0</v>
      </c>
      <c r="X41" s="440">
        <f t="shared" si="8"/>
        <v>0</v>
      </c>
      <c r="Y41" s="440">
        <f t="shared" si="8"/>
        <v>0</v>
      </c>
      <c r="Z41" s="441">
        <f t="shared" si="8"/>
        <v>240.60000000000002</v>
      </c>
      <c r="AA41" s="442">
        <f t="shared" si="4"/>
        <v>2467.9</v>
      </c>
    </row>
    <row r="42" spans="2:27" ht="20.45" customHeight="1">
      <c r="B42" s="182"/>
      <c r="C42" s="821"/>
      <c r="D42" s="224"/>
      <c r="E42" s="222" t="s">
        <v>262</v>
      </c>
      <c r="F42" s="461"/>
      <c r="G42" s="431">
        <f t="shared" ref="G42:Z42" si="9">SUM(G43:G45)</f>
        <v>0</v>
      </c>
      <c r="H42" s="431">
        <f t="shared" si="9"/>
        <v>0</v>
      </c>
      <c r="I42" s="431">
        <f t="shared" si="9"/>
        <v>2.2000000000000002</v>
      </c>
      <c r="J42" s="431">
        <f t="shared" si="9"/>
        <v>0</v>
      </c>
      <c r="K42" s="431">
        <f t="shared" si="9"/>
        <v>0</v>
      </c>
      <c r="L42" s="431">
        <f t="shared" si="9"/>
        <v>17.2</v>
      </c>
      <c r="M42" s="431">
        <f t="shared" si="9"/>
        <v>0.7</v>
      </c>
      <c r="N42" s="431">
        <f t="shared" si="9"/>
        <v>555.6</v>
      </c>
      <c r="O42" s="431">
        <f t="shared" si="9"/>
        <v>4.4000000000000004</v>
      </c>
      <c r="P42" s="431">
        <f t="shared" si="9"/>
        <v>0</v>
      </c>
      <c r="Q42" s="431">
        <f t="shared" si="9"/>
        <v>0</v>
      </c>
      <c r="R42" s="431">
        <f t="shared" si="9"/>
        <v>0</v>
      </c>
      <c r="S42" s="431">
        <f t="shared" si="9"/>
        <v>121.9</v>
      </c>
      <c r="T42" s="431">
        <f t="shared" si="9"/>
        <v>133.1</v>
      </c>
      <c r="U42" s="431">
        <f t="shared" si="9"/>
        <v>0</v>
      </c>
      <c r="V42" s="431">
        <f t="shared" si="9"/>
        <v>1392.2</v>
      </c>
      <c r="W42" s="431">
        <f t="shared" si="9"/>
        <v>0</v>
      </c>
      <c r="X42" s="431">
        <f t="shared" si="9"/>
        <v>0</v>
      </c>
      <c r="Y42" s="431">
        <f t="shared" si="9"/>
        <v>0</v>
      </c>
      <c r="Z42" s="432">
        <f t="shared" si="9"/>
        <v>166.8</v>
      </c>
      <c r="AA42" s="433">
        <f t="shared" si="4"/>
        <v>2394.1000000000004</v>
      </c>
    </row>
    <row r="43" spans="2:27" ht="20.45" customHeight="1">
      <c r="B43" s="182"/>
      <c r="C43" s="821"/>
      <c r="D43" s="225"/>
      <c r="E43" s="220"/>
      <c r="F43" s="218" t="s">
        <v>235</v>
      </c>
      <c r="G43" s="434">
        <f>+ｱ.燃え殻!$AA$28</f>
        <v>0</v>
      </c>
      <c r="H43" s="434">
        <f>+ｲ.汚泥!$AA$28</f>
        <v>0</v>
      </c>
      <c r="I43" s="434">
        <f>+ｳ.廃油!$AA$28</f>
        <v>2.2000000000000002</v>
      </c>
      <c r="J43" s="434">
        <f>+ｴ.廃酸!$AA$28</f>
        <v>0</v>
      </c>
      <c r="K43" s="434">
        <f>+ｵ.廃ｱﾙｶﾘ!$AA$28</f>
        <v>0</v>
      </c>
      <c r="L43" s="434">
        <f>+ｶ.廃ﾌﾟﾗ類!$AA$28</f>
        <v>15.5</v>
      </c>
      <c r="M43" s="434">
        <f>+ｷ.紙くず!$AA$28</f>
        <v>0.7</v>
      </c>
      <c r="N43" s="434">
        <f>+ｸ.木くず!$AA$28</f>
        <v>528</v>
      </c>
      <c r="O43" s="434">
        <f>+ｹ.繊維くず!$AA$28</f>
        <v>3.6</v>
      </c>
      <c r="P43" s="434">
        <f>+ｺ.動植物性残さ!$AA$28</f>
        <v>0</v>
      </c>
      <c r="Q43" s="434">
        <f>+ｻ.動物系固形不要物!$AA$28</f>
        <v>0</v>
      </c>
      <c r="R43" s="434">
        <f>+ｼ.ｺﾞﾑくず!$AA$28</f>
        <v>0</v>
      </c>
      <c r="S43" s="434">
        <f>+ｽ.金属くず!$AA$28</f>
        <v>121.9</v>
      </c>
      <c r="T43" s="434">
        <f>+ｾ.ｶﾞﾗｽ･ｺﾝｸﾘ･陶磁器くず!$AA$28</f>
        <v>119.8</v>
      </c>
      <c r="U43" s="434">
        <f>+ｿ.鉱さい!$AA$28</f>
        <v>0</v>
      </c>
      <c r="V43" s="434">
        <f>+ﾀ.がれき類!$AA$28</f>
        <v>1356</v>
      </c>
      <c r="W43" s="434">
        <f>+ﾁ.動物のふん尿!$AA$28</f>
        <v>0</v>
      </c>
      <c r="X43" s="434">
        <f>+ﾂ.動物の死体!$AA$28</f>
        <v>0</v>
      </c>
      <c r="Y43" s="434">
        <f>+ﾃ.ばいじん!$AA$28</f>
        <v>0</v>
      </c>
      <c r="Z43" s="435">
        <f>+ﾄ.混合廃棄物その他!$AA$28</f>
        <v>133.4</v>
      </c>
      <c r="AA43" s="436">
        <f t="shared" si="4"/>
        <v>2281.1</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1.7</v>
      </c>
      <c r="M44" s="434">
        <f>+ｷ.紙くず!$AA$29</f>
        <v>0</v>
      </c>
      <c r="N44" s="434">
        <f>+ｸ.木くず!$AA$29</f>
        <v>27.6</v>
      </c>
      <c r="O44" s="434">
        <f>+ｹ.繊維くず!$AA$29</f>
        <v>0.8</v>
      </c>
      <c r="P44" s="434">
        <f>+ｺ.動植物性残さ!$AA$29</f>
        <v>0</v>
      </c>
      <c r="Q44" s="434">
        <f>+ｻ.動物系固形不要物!$AA$29</f>
        <v>0</v>
      </c>
      <c r="R44" s="434">
        <f>+ｼ.ｺﾞﾑくず!$AA$29</f>
        <v>0</v>
      </c>
      <c r="S44" s="434">
        <f>+ｽ.金属くず!$AA$29</f>
        <v>0</v>
      </c>
      <c r="T44" s="434">
        <f>+ｾ.ｶﾞﾗｽ･ｺﾝｸﾘ･陶磁器くず!$AA$29</f>
        <v>13.3</v>
      </c>
      <c r="U44" s="434">
        <f>+ｿ.鉱さい!$AA$29</f>
        <v>0</v>
      </c>
      <c r="V44" s="434">
        <f>+ﾀ.がれき類!$AA$29</f>
        <v>36.200000000000003</v>
      </c>
      <c r="W44" s="434">
        <f>+ﾁ.動物のふん尿!$AA$29</f>
        <v>0</v>
      </c>
      <c r="X44" s="434">
        <f>+ﾂ.動物の死体!$AA$29</f>
        <v>0</v>
      </c>
      <c r="Y44" s="434">
        <f>+ﾃ.ばいじん!$AA$29</f>
        <v>0</v>
      </c>
      <c r="Z44" s="435">
        <f>+ﾄ.混合廃棄物その他!$AA$29</f>
        <v>33.4</v>
      </c>
      <c r="AA44" s="436">
        <f t="shared" si="4"/>
        <v>113</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73.8</v>
      </c>
      <c r="AA46" s="439">
        <f>SUM(G46:Z46)</f>
        <v>73.8</v>
      </c>
    </row>
    <row r="47" spans="2:27" ht="20.45" customHeight="1">
      <c r="B47" s="182"/>
      <c r="C47" s="135" t="s">
        <v>237</v>
      </c>
      <c r="D47" s="826" t="s">
        <v>294</v>
      </c>
      <c r="E47" s="826"/>
      <c r="F47" s="827"/>
      <c r="G47" s="443">
        <f>+ｱ.燃え殻!$AL$27</f>
        <v>0</v>
      </c>
      <c r="H47" s="443">
        <f>+ｲ.汚泥!$AL$27</f>
        <v>0</v>
      </c>
      <c r="I47" s="443">
        <f>+ｳ.廃油!$AL$27</f>
        <v>2.2000000000000002</v>
      </c>
      <c r="J47" s="443">
        <f>+ｴ.廃酸!$AL$27</f>
        <v>0</v>
      </c>
      <c r="K47" s="443">
        <f>+ｵ.廃ｱﾙｶﾘ!$AL$27</f>
        <v>0</v>
      </c>
      <c r="L47" s="443">
        <f>+ｶ.廃ﾌﾟﾗ類!$AL$27</f>
        <v>17.2</v>
      </c>
      <c r="M47" s="443">
        <f>+ｷ.紙くず!$AL$27</f>
        <v>0.7</v>
      </c>
      <c r="N47" s="443">
        <f>+ｸ.木くず!$AL$27</f>
        <v>555.6</v>
      </c>
      <c r="O47" s="443">
        <f>+ｹ.繊維くず!$AL$27</f>
        <v>4.4000000000000004</v>
      </c>
      <c r="P47" s="443">
        <f>+ｺ.動植物性残さ!$AL$27</f>
        <v>0</v>
      </c>
      <c r="Q47" s="443">
        <f>+ｻ.動物系固形不要物!$AL$27</f>
        <v>0</v>
      </c>
      <c r="R47" s="443">
        <f>+ｼ.ｺﾞﾑくず!$AL$27</f>
        <v>0</v>
      </c>
      <c r="S47" s="443">
        <f>+ｽ.金属くず!$AL$27</f>
        <v>121.9</v>
      </c>
      <c r="T47" s="443">
        <f>+ｾ.ｶﾞﾗｽ･ｺﾝｸﾘ･陶磁器くず!$AL$27</f>
        <v>133.1</v>
      </c>
      <c r="U47" s="443">
        <f>+ｿ.鉱さい!$AL$27</f>
        <v>0</v>
      </c>
      <c r="V47" s="443">
        <f>+ﾀ.がれき類!$AL$27</f>
        <v>1392.2</v>
      </c>
      <c r="W47" s="443">
        <f>+ﾁ.動物のふん尿!$AL$27</f>
        <v>0</v>
      </c>
      <c r="X47" s="443">
        <f>+ﾂ.動物の死体!$AL$27</f>
        <v>0</v>
      </c>
      <c r="Y47" s="443">
        <f>+ﾃ.ばいじん!$AL$27</f>
        <v>0</v>
      </c>
      <c r="Z47" s="444">
        <f>+ﾄ.混合廃棄物その他!$AL$27</f>
        <v>240.60000000000002</v>
      </c>
      <c r="AA47" s="445">
        <f t="shared" si="4"/>
        <v>2467.9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4</v>
      </c>
      <c r="M48" s="446">
        <f>+ｷ.紙くず!$AL$30</f>
        <v>0.7</v>
      </c>
      <c r="N48" s="446">
        <f>+ｸ.木くず!$AL$30</f>
        <v>360</v>
      </c>
      <c r="O48" s="446">
        <f>+ｹ.繊維くず!$AL$30</f>
        <v>1</v>
      </c>
      <c r="P48" s="446">
        <f>+ｺ.動植物性残さ!$AL$30</f>
        <v>0</v>
      </c>
      <c r="Q48" s="446">
        <f>+ｻ.動物系固形不要物!$AL$30</f>
        <v>0</v>
      </c>
      <c r="R48" s="446">
        <f>+ｼ.ｺﾞﾑくず!$AL$30</f>
        <v>0</v>
      </c>
      <c r="S48" s="446">
        <f>+ｽ.金属くず!$AL$30</f>
        <v>0</v>
      </c>
      <c r="T48" s="446">
        <f>+ｾ.ｶﾞﾗｽ･ｺﾝｸﾘ･陶磁器くず!$AL$30</f>
        <v>56</v>
      </c>
      <c r="U48" s="446">
        <f>+ｿ.鉱さい!$AL$30</f>
        <v>0</v>
      </c>
      <c r="V48" s="446">
        <f>+ﾀ.がれき類!$AL$30</f>
        <v>20</v>
      </c>
      <c r="W48" s="446">
        <f>+ﾁ.動物のふん尿!$AL$30</f>
        <v>0</v>
      </c>
      <c r="X48" s="446">
        <f>+ﾂ.動物の死体!$AL$30</f>
        <v>0</v>
      </c>
      <c r="Y48" s="446">
        <f>+ﾃ.ばいじん!$AL$30</f>
        <v>0</v>
      </c>
      <c r="Z48" s="447">
        <f>+ﾄ.混合廃棄物その他!$AL$30</f>
        <v>96</v>
      </c>
      <c r="AA48" s="448">
        <f t="shared" si="4"/>
        <v>537.70000000000005</v>
      </c>
    </row>
    <row r="49" spans="2:27" ht="20.45" customHeight="1">
      <c r="B49" s="182"/>
      <c r="C49" s="188"/>
      <c r="D49" s="504" t="s">
        <v>190</v>
      </c>
      <c r="E49" s="813" t="s">
        <v>239</v>
      </c>
      <c r="F49" s="814"/>
      <c r="G49" s="517">
        <f>+ｱ.燃え殻!$AS$24</f>
        <v>0</v>
      </c>
      <c r="H49" s="517">
        <f>+ｲ.汚泥!$AS$24</f>
        <v>0</v>
      </c>
      <c r="I49" s="517">
        <f>+ｳ.廃油!$AS$24</f>
        <v>2.2000000000000002</v>
      </c>
      <c r="J49" s="517">
        <f>+ｴ.廃酸!$AS$24</f>
        <v>0</v>
      </c>
      <c r="K49" s="517">
        <f>+ｵ.廃ｱﾙｶﾘ!$AS$24</f>
        <v>0</v>
      </c>
      <c r="L49" s="517">
        <f>+ｶ.廃ﾌﾟﾗ類!$AS$24</f>
        <v>15.5</v>
      </c>
      <c r="M49" s="517">
        <f>+ｷ.紙くず!$AS$24</f>
        <v>0.7</v>
      </c>
      <c r="N49" s="517">
        <f>+ｸ.木くず!$AS$24</f>
        <v>528</v>
      </c>
      <c r="O49" s="517">
        <f>+ｹ.繊維くず!$AS$24</f>
        <v>3.6</v>
      </c>
      <c r="P49" s="517">
        <f>+ｺ.動植物性残さ!$AS$24</f>
        <v>0</v>
      </c>
      <c r="Q49" s="517">
        <f>+ｻ.動物系固形不要物!$AS$24</f>
        <v>0</v>
      </c>
      <c r="R49" s="517">
        <f>+ｼ.ｺﾞﾑくず!$AS$24</f>
        <v>0</v>
      </c>
      <c r="S49" s="517">
        <f>+ｽ.金属くず!$AS$24</f>
        <v>121.9</v>
      </c>
      <c r="T49" s="517">
        <f>+ｾ.ｶﾞﾗｽ･ｺﾝｸﾘ･陶磁器くず!$AS$24</f>
        <v>119.8</v>
      </c>
      <c r="U49" s="517">
        <f>+ｿ.鉱さい!$AS$24</f>
        <v>0</v>
      </c>
      <c r="V49" s="517">
        <f>+ﾀ.がれき類!$AS$24</f>
        <v>1356</v>
      </c>
      <c r="W49" s="517">
        <f>+ﾁ.動物のふん尿!$AS$24</f>
        <v>0</v>
      </c>
      <c r="X49" s="517">
        <f>+ﾂ.動物の死体!$AS$24</f>
        <v>0</v>
      </c>
      <c r="Y49" s="517">
        <f>+ﾃ.ばいじん!$AS$24</f>
        <v>0</v>
      </c>
      <c r="Z49" s="518">
        <f>+ﾄ.混合廃棄物その他!$AS$24</f>
        <v>133.4</v>
      </c>
      <c r="AA49" s="519">
        <f t="shared" si="4"/>
        <v>2281.1</v>
      </c>
    </row>
    <row r="50" spans="2:27" ht="20.45" customHeight="1">
      <c r="B50" s="182"/>
      <c r="C50" s="188"/>
      <c r="D50" s="505"/>
      <c r="E50" s="830" t="s">
        <v>449</v>
      </c>
      <c r="F50" s="831"/>
      <c r="G50" s="506"/>
      <c r="H50" s="506"/>
      <c r="I50" s="506"/>
      <c r="J50" s="506"/>
      <c r="K50" s="506"/>
      <c r="L50" s="449">
        <f>ｶ.廃ﾌﾟﾗ類!AU18</f>
        <v>1.6</v>
      </c>
      <c r="M50" s="506"/>
      <c r="N50" s="506"/>
      <c r="O50" s="506"/>
      <c r="P50" s="506"/>
      <c r="Q50" s="506"/>
      <c r="R50" s="506"/>
      <c r="S50" s="506"/>
      <c r="T50" s="506"/>
      <c r="U50" s="506"/>
      <c r="V50" s="506"/>
      <c r="W50" s="506"/>
      <c r="X50" s="506"/>
      <c r="Y50" s="506"/>
      <c r="Z50" s="528"/>
      <c r="AA50" s="450">
        <f t="shared" si="4"/>
        <v>1.6</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13.9</v>
      </c>
      <c r="M52" s="510"/>
      <c r="N52" s="510"/>
      <c r="O52" s="510"/>
      <c r="P52" s="510"/>
      <c r="Q52" s="510"/>
      <c r="R52" s="510"/>
      <c r="S52" s="510"/>
      <c r="T52" s="510"/>
      <c r="U52" s="510"/>
      <c r="V52" s="510"/>
      <c r="W52" s="510"/>
      <c r="X52" s="510"/>
      <c r="Y52" s="510"/>
      <c r="Z52" s="528"/>
      <c r="AA52" s="450">
        <f t="shared" si="4"/>
        <v>13.9</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2.5</v>
      </c>
      <c r="J63" s="501">
        <f t="shared" si="10"/>
        <v>0</v>
      </c>
      <c r="K63" s="501">
        <f t="shared" si="10"/>
        <v>0</v>
      </c>
      <c r="L63" s="501">
        <f t="shared" si="10"/>
        <v>37.200000000000003</v>
      </c>
      <c r="M63" s="501">
        <f t="shared" si="10"/>
        <v>1.1000000000000001</v>
      </c>
      <c r="N63" s="501">
        <f t="shared" si="10"/>
        <v>1155.5999999999999</v>
      </c>
      <c r="O63" s="501">
        <f t="shared" si="10"/>
        <v>9.4</v>
      </c>
      <c r="P63" s="501">
        <f t="shared" si="10"/>
        <v>0</v>
      </c>
      <c r="Q63" s="501">
        <f t="shared" si="10"/>
        <v>0</v>
      </c>
      <c r="R63" s="501">
        <f t="shared" si="10"/>
        <v>0</v>
      </c>
      <c r="S63" s="501">
        <f t="shared" si="10"/>
        <v>281.89999999999998</v>
      </c>
      <c r="T63" s="501">
        <f t="shared" si="10"/>
        <v>258.10000000000002</v>
      </c>
      <c r="U63" s="501">
        <f t="shared" si="10"/>
        <v>0</v>
      </c>
      <c r="V63" s="501">
        <f t="shared" si="10"/>
        <v>3592.2</v>
      </c>
      <c r="W63" s="501">
        <f t="shared" si="10"/>
        <v>0</v>
      </c>
      <c r="X63" s="501">
        <f t="shared" si="10"/>
        <v>0</v>
      </c>
      <c r="Y63" s="501">
        <f t="shared" si="10"/>
        <v>0</v>
      </c>
      <c r="Z63" s="501">
        <f t="shared" si="10"/>
        <v>460.6</v>
      </c>
      <c r="AA63" s="502">
        <f>+AA9+AA19+AA20</f>
        <v>5798.6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神奈川県横浜市戸塚区川上町87-1
ウェルストン1ビル4階</v>
      </c>
      <c r="K16" s="896"/>
      <c r="L16" s="897"/>
      <c r="M16" s="897"/>
      <c r="N16" s="897"/>
      <c r="O16" s="898"/>
    </row>
    <row r="17" spans="1:48" ht="26.25" customHeight="1">
      <c r="C17" s="248"/>
      <c r="D17" s="249"/>
      <c r="E17" s="249"/>
      <c r="F17" s="249"/>
      <c r="G17" s="249"/>
      <c r="H17" s="253" t="s">
        <v>7</v>
      </c>
      <c r="I17" s="253"/>
      <c r="J17" s="896" t="str">
        <f>+表紙!J40</f>
        <v>東京セキスイハイム㈱首都圏事業本部　
神奈川支店長　　小林　学</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045-820-5261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東京セキスイハイム株式会社　首都圏事業本部　神奈川支店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2288</v>
      </c>
      <c r="N25" s="882"/>
      <c r="O25" s="883"/>
    </row>
    <row r="26" spans="1:48" ht="18" customHeight="1">
      <c r="C26" s="862" t="s">
        <v>11</v>
      </c>
      <c r="D26" s="863"/>
      <c r="E26" s="864"/>
      <c r="F26" s="856" t="str">
        <f>+表紙!F49</f>
        <v>横浜市戸塚区川上町87-1　ウェルストン1ビル4階</v>
      </c>
      <c r="G26" s="857"/>
      <c r="H26" s="857"/>
      <c r="I26" s="857"/>
      <c r="J26" s="857"/>
      <c r="K26" s="857"/>
      <c r="L26" s="139" t="s">
        <v>172</v>
      </c>
      <c r="M26" s="258"/>
      <c r="N26" s="860" t="str">
        <f>IF(+表紙!N49="","",+表紙!N49)</f>
        <v>045-820-5261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06　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5072</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357</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3330.7</v>
      </c>
      <c r="I40" s="292" t="s">
        <v>4</v>
      </c>
      <c r="J40" s="623" t="s">
        <v>324</v>
      </c>
      <c r="K40" s="624"/>
      <c r="L40" s="625"/>
      <c r="M40" s="841">
        <f>+表紙!M63</f>
        <v>3330.7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575.9</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3217.7</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W35" sqref="W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2.2000000000000002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0.3</v>
      </c>
      <c r="E24" s="684"/>
      <c r="F24" s="684"/>
      <c r="G24" s="211" t="s">
        <v>198</v>
      </c>
      <c r="H24" s="673">
        <f>+F12</f>
        <v>2.2000000000000002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2.2000000000000002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2.2000000000000002</v>
      </c>
      <c r="Q27" s="733"/>
      <c r="R27" s="733"/>
      <c r="S27" s="733"/>
      <c r="T27" s="54" t="s">
        <v>38</v>
      </c>
      <c r="U27" s="74"/>
      <c r="V27" s="74"/>
      <c r="Y27" s="72" t="s">
        <v>39</v>
      </c>
      <c r="Z27" s="75"/>
      <c r="AH27" s="63"/>
      <c r="AI27" s="63"/>
      <c r="AJ27" s="63"/>
      <c r="AK27" s="63"/>
      <c r="AL27" s="703">
        <f>+AH18+P27</f>
        <v>2.2000000000000002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2.2000000000000002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0.3</v>
      </c>
      <c r="E29" s="684"/>
      <c r="F29" s="684"/>
      <c r="G29" s="211" t="s">
        <v>198</v>
      </c>
      <c r="H29" s="673">
        <f>+AL27</f>
        <v>2.2000000000000002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2.2000000000000002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0.3</v>
      </c>
      <c r="E31" s="684"/>
      <c r="F31" s="684"/>
      <c r="G31" s="211" t="s">
        <v>198</v>
      </c>
      <c r="H31" s="673">
        <f>+AS24</f>
        <v>2.2000000000000002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P6" zoomScale="90" zoomScaleNormal="9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17.2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1.6</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13.9</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20</v>
      </c>
      <c r="E24" s="684"/>
      <c r="F24" s="684"/>
      <c r="G24" s="211" t="s">
        <v>198</v>
      </c>
      <c r="H24" s="673">
        <f>+F12</f>
        <v>17.2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15.5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17.2</v>
      </c>
      <c r="Q27" s="733"/>
      <c r="R27" s="733"/>
      <c r="S27" s="733"/>
      <c r="T27" s="54" t="s">
        <v>38</v>
      </c>
      <c r="U27" s="74"/>
      <c r="V27" s="74"/>
      <c r="Y27" s="72" t="s">
        <v>39</v>
      </c>
      <c r="Z27" s="75"/>
      <c r="AH27" s="63"/>
      <c r="AI27" s="63"/>
      <c r="AJ27" s="63"/>
      <c r="AK27" s="63"/>
      <c r="AL27" s="703">
        <f>+AH18+P27</f>
        <v>17.2</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20</v>
      </c>
      <c r="E29" s="684"/>
      <c r="F29" s="684"/>
      <c r="G29" s="211" t="s">
        <v>198</v>
      </c>
      <c r="H29" s="673">
        <f>+AL27</f>
        <v>17.2</v>
      </c>
      <c r="I29" s="674"/>
      <c r="J29" s="211" t="s">
        <v>198</v>
      </c>
      <c r="M29" s="682"/>
      <c r="P29" s="66"/>
      <c r="Q29" s="158"/>
      <c r="R29" s="61" t="s">
        <v>183</v>
      </c>
      <c r="S29" s="728" t="s">
        <v>33</v>
      </c>
      <c r="T29" s="731"/>
      <c r="U29" s="731"/>
      <c r="V29" s="732"/>
      <c r="W29" s="58"/>
      <c r="X29" s="76"/>
      <c r="Y29" s="688" t="s">
        <v>258</v>
      </c>
      <c r="Z29" s="689"/>
      <c r="AA29" s="729">
        <v>1.7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4</v>
      </c>
      <c r="E30" s="684"/>
      <c r="F30" s="684"/>
      <c r="G30" s="211" t="s">
        <v>198</v>
      </c>
      <c r="H30" s="673">
        <f>+AL30</f>
        <v>4</v>
      </c>
      <c r="I30" s="674"/>
      <c r="J30" s="211" t="s">
        <v>198</v>
      </c>
      <c r="M30" s="682"/>
      <c r="P30" s="66"/>
      <c r="R30" s="687">
        <f>+ROUND(AA28,1)+ROUND(AA29,1)+ROUND(AA30,1)</f>
        <v>17.2</v>
      </c>
      <c r="S30" s="733"/>
      <c r="T30" s="733"/>
      <c r="U30" s="733"/>
      <c r="V30" s="54" t="s">
        <v>16</v>
      </c>
      <c r="Y30" s="688" t="s">
        <v>186</v>
      </c>
      <c r="Z30" s="689"/>
      <c r="AA30" s="729"/>
      <c r="AB30" s="730"/>
      <c r="AC30" s="730"/>
      <c r="AD30" s="730"/>
      <c r="AE30" s="730"/>
      <c r="AF30" s="54" t="s">
        <v>13</v>
      </c>
      <c r="AL30" s="706">
        <v>4</v>
      </c>
      <c r="AM30" s="707"/>
      <c r="AN30" s="707"/>
      <c r="AO30" s="707"/>
      <c r="AP30" s="62" t="s">
        <v>13</v>
      </c>
      <c r="AS30" s="725"/>
      <c r="AT30" s="722"/>
      <c r="AU30" s="722"/>
      <c r="AV30" s="723"/>
      <c r="AW30" s="498"/>
    </row>
    <row r="31" spans="2:51" ht="27" customHeight="1" thickTop="1" thickBot="1">
      <c r="B31" s="660" t="s">
        <v>226</v>
      </c>
      <c r="C31" s="661"/>
      <c r="D31" s="684">
        <v>18</v>
      </c>
      <c r="E31" s="684"/>
      <c r="F31" s="684"/>
      <c r="G31" s="211" t="s">
        <v>198</v>
      </c>
      <c r="H31" s="673">
        <f>+AS24</f>
        <v>15.5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90.116279069767444</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80.813953488372107</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H16" zoomScale="80" zoomScaleNormal="8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0.4</v>
      </c>
      <c r="E24" s="684"/>
      <c r="F24" s="684"/>
      <c r="G24" s="211" t="s">
        <v>198</v>
      </c>
      <c r="H24" s="673">
        <f>+F12</f>
        <v>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0.7</v>
      </c>
      <c r="Q27" s="733"/>
      <c r="R27" s="733"/>
      <c r="S27" s="733"/>
      <c r="T27" s="54" t="s">
        <v>38</v>
      </c>
      <c r="U27" s="74"/>
      <c r="V27" s="74"/>
      <c r="Y27" s="72" t="s">
        <v>39</v>
      </c>
      <c r="Z27" s="75"/>
      <c r="AH27" s="63"/>
      <c r="AI27" s="63"/>
      <c r="AJ27" s="63"/>
      <c r="AK27" s="63"/>
      <c r="AL27" s="703">
        <f>+AH18+P27</f>
        <v>0.7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0.4</v>
      </c>
      <c r="E29" s="684"/>
      <c r="F29" s="684"/>
      <c r="G29" s="211" t="s">
        <v>198</v>
      </c>
      <c r="H29" s="673">
        <f>+AL27</f>
        <v>0.7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0.4</v>
      </c>
      <c r="E30" s="684"/>
      <c r="F30" s="684"/>
      <c r="G30" s="211" t="s">
        <v>198</v>
      </c>
      <c r="H30" s="673">
        <f>+AL30</f>
        <v>0.7</v>
      </c>
      <c r="I30" s="674"/>
      <c r="J30" s="211" t="s">
        <v>198</v>
      </c>
      <c r="M30" s="682"/>
      <c r="P30" s="66"/>
      <c r="R30" s="687">
        <f>+ROUND(AA28,1)+ROUND(AA29,1)+ROUND(AA30,1)</f>
        <v>0.7</v>
      </c>
      <c r="S30" s="733"/>
      <c r="T30" s="733"/>
      <c r="U30" s="733"/>
      <c r="V30" s="54" t="s">
        <v>16</v>
      </c>
      <c r="Y30" s="688" t="s">
        <v>186</v>
      </c>
      <c r="Z30" s="689"/>
      <c r="AA30" s="729"/>
      <c r="AB30" s="730"/>
      <c r="AC30" s="730"/>
      <c r="AD30" s="730"/>
      <c r="AE30" s="730"/>
      <c r="AF30" s="54" t="s">
        <v>13</v>
      </c>
      <c r="AL30" s="706">
        <v>0.7</v>
      </c>
      <c r="AM30" s="707"/>
      <c r="AN30" s="707"/>
      <c r="AO30" s="707"/>
      <c r="AP30" s="62" t="s">
        <v>13</v>
      </c>
      <c r="AS30" s="725"/>
      <c r="AT30" s="722"/>
      <c r="AU30" s="722"/>
      <c r="AV30" s="723"/>
      <c r="AW30" s="498"/>
    </row>
    <row r="31" spans="2:49" ht="27" customHeight="1" thickTop="1" thickBot="1">
      <c r="B31" s="660" t="s">
        <v>226</v>
      </c>
      <c r="C31" s="661"/>
      <c r="D31" s="684">
        <v>0.4</v>
      </c>
      <c r="E31" s="684"/>
      <c r="F31" s="684"/>
      <c r="G31" s="211" t="s">
        <v>198</v>
      </c>
      <c r="H31" s="673">
        <f>+AS24</f>
        <v>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3" zoomScale="80" zoomScaleNormal="8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東京セキスイハイム株式会社　首都圏事業本部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555.6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600</v>
      </c>
      <c r="E24" s="684"/>
      <c r="F24" s="684"/>
      <c r="G24" s="211" t="s">
        <v>198</v>
      </c>
      <c r="H24" s="673">
        <f>+F12</f>
        <v>555.6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555.6</v>
      </c>
      <c r="Q27" s="733"/>
      <c r="R27" s="733"/>
      <c r="S27" s="733"/>
      <c r="T27" s="54" t="s">
        <v>38</v>
      </c>
      <c r="U27" s="74"/>
      <c r="V27" s="74"/>
      <c r="Y27" s="72" t="s">
        <v>39</v>
      </c>
      <c r="Z27" s="75"/>
      <c r="AH27" s="63"/>
      <c r="AI27" s="63"/>
      <c r="AJ27" s="63"/>
      <c r="AK27" s="63"/>
      <c r="AL27" s="703">
        <f>+AH18+P27</f>
        <v>555.6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600</v>
      </c>
      <c r="E29" s="684"/>
      <c r="F29" s="684"/>
      <c r="G29" s="211" t="s">
        <v>198</v>
      </c>
      <c r="H29" s="673">
        <f>+AL27</f>
        <v>555.6</v>
      </c>
      <c r="I29" s="674"/>
      <c r="J29" s="211" t="s">
        <v>198</v>
      </c>
      <c r="M29" s="682"/>
      <c r="P29" s="66"/>
      <c r="Q29" s="158"/>
      <c r="R29" s="61" t="s">
        <v>183</v>
      </c>
      <c r="S29" s="728" t="s">
        <v>33</v>
      </c>
      <c r="T29" s="731"/>
      <c r="U29" s="731"/>
      <c r="V29" s="732"/>
      <c r="W29" s="58"/>
      <c r="X29" s="76"/>
      <c r="Y29" s="688" t="s">
        <v>258</v>
      </c>
      <c r="Z29" s="689"/>
      <c r="AA29" s="729">
        <v>27.6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350</v>
      </c>
      <c r="E30" s="684"/>
      <c r="F30" s="684"/>
      <c r="G30" s="211" t="s">
        <v>198</v>
      </c>
      <c r="H30" s="673">
        <f>+AL30</f>
        <v>360</v>
      </c>
      <c r="I30" s="674"/>
      <c r="J30" s="211" t="s">
        <v>198</v>
      </c>
      <c r="M30" s="682"/>
      <c r="P30" s="66"/>
      <c r="R30" s="687">
        <f>+ROUND(AA28,1)+ROUND(AA29,1)+ROUND(AA30,1)</f>
        <v>555.6</v>
      </c>
      <c r="S30" s="733"/>
      <c r="T30" s="733"/>
      <c r="U30" s="733"/>
      <c r="V30" s="54" t="s">
        <v>16</v>
      </c>
      <c r="Y30" s="688" t="s">
        <v>186</v>
      </c>
      <c r="Z30" s="689"/>
      <c r="AA30" s="729"/>
      <c r="AB30" s="730"/>
      <c r="AC30" s="730"/>
      <c r="AD30" s="730"/>
      <c r="AE30" s="730"/>
      <c r="AF30" s="54" t="s">
        <v>13</v>
      </c>
      <c r="AL30" s="706">
        <v>360</v>
      </c>
      <c r="AM30" s="707"/>
      <c r="AN30" s="707"/>
      <c r="AO30" s="707"/>
      <c r="AP30" s="62" t="s">
        <v>13</v>
      </c>
      <c r="AS30" s="725"/>
      <c r="AT30" s="722"/>
      <c r="AU30" s="722"/>
      <c r="AV30" s="723"/>
      <c r="AW30" s="498"/>
    </row>
    <row r="31" spans="2:49" ht="27" customHeight="1" thickTop="1" thickBot="1">
      <c r="B31" s="660" t="s">
        <v>226</v>
      </c>
      <c r="C31" s="661"/>
      <c r="D31" s="684">
        <v>570</v>
      </c>
      <c r="E31" s="684"/>
      <c r="F31" s="684"/>
      <c r="G31" s="211" t="s">
        <v>198</v>
      </c>
      <c r="H31" s="673">
        <f>+AS24</f>
        <v>528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2025-07-08T10:18:04Z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