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25320" yWindow="-120" windowWidth="25440" windowHeight="1527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O18" i="94" s="1"/>
  <c r="AK27" i="82"/>
  <c r="X32" i="94"/>
  <c r="X31" i="94" s="1"/>
  <c r="X26" i="94" s="1"/>
  <c r="X18" i="82"/>
  <c r="O16" i="83"/>
  <c r="Y50" i="94" s="1"/>
  <c r="X21" i="83"/>
  <c r="AK27" i="83"/>
  <c r="O16" i="94"/>
  <c r="O9" i="94"/>
  <c r="O14" i="94"/>
  <c r="H27" i="94"/>
  <c r="X27" i="94"/>
  <c r="X21" i="78"/>
  <c r="O16" i="79"/>
  <c r="R50" i="94" s="1"/>
  <c r="X21" i="89"/>
  <c r="F12" i="83"/>
  <c r="O15"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31" i="87" s="1"/>
  <c r="O52" i="94" s="1"/>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1" i="94" l="1"/>
  <c r="O12" i="94"/>
  <c r="O13" i="94"/>
  <c r="O17" i="94"/>
  <c r="O10" i="94"/>
  <c r="O55"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<sst xmlns="http://schemas.openxmlformats.org/spreadsheetml/2006/main" count="3175" uniqueCount="461">
  <si>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</si>
  <si>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</si>
  <si>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</si>
  <si>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</si>
  <si>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</si>
  <si>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</si>
  <si>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</si>
  <si>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</si>
  <si>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</si>
  <si>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</si>
  <si>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</si>
  <si>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</si>
  <si>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</si>
  <si>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</si>
  <si>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</si>
  <si>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</si>
  <si>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</si>
  <si>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</si>
  <si>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</si>
  <si>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</si>
  <si>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</si>
  <si>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</si>
  <si>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</si>
  <si>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</si>
  <si>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</si>
  <si>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</si>
  <si>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</si>
  <si>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</si>
  <si>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</si>
  <si>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</si>
  <si>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</si>
  <si>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</si>
  <si>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</si>
  <si>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</si>
  <si>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</si>
  <si>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</si>
  <si>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</si>
  <si>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</si>
  <si>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</si>
  <si>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</si>
  <si>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</si>
  <si>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</si>
  <si>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</si>
  <si>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</si>
  <si>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</si>
  <si>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</si>
  <si>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</si>
  <si>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</si>
  <si>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</si>
  <si>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</si>
  <si>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</si>
  <si>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</si>
  <si>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</si>
  <si>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</si>
  <si>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</si>
  <si>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</si>
  <si>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</si>
  <si>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</si>
  <si>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</si>
  <si>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</si>
  <si>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</si>
  <si>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</si>
  <si>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</si>
  <si>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</si>
  <si>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</si>
  <si>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</si>
  <si>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</si>
  <si>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</si>
  <si>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</si>
  <si>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</si>
  <si>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</si>
  <si>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</si>
  <si>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</si>
  <si>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</si>
  <si>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</si>
  <si>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</si>
  <si>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</si>
  <si>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</si>
  <si>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</si>
  <si>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</si>
  <si>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</si>
  <si>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</si>
  <si>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</si>
  <si>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</si>
  <si>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</si>
  <si>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</si>
  <si>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</si>
  <si>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</si>
  <si>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</si>
  <si>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</si>
  <si>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</si>
  <si>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</si>
  <si>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</si>
  <si>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</si>
  <si>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</si>
  <si>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</si>
  <si>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</si>
  <si>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</si>
  <si>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</si>
  <si>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</si>
  <si>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</si>
  <si>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</si>
  <si>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</si>
  <si>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</si>
  <si>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</si>
  <si>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</si>
  <si>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</si>
  <si>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</si>
  <si>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</si>
  <si>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</si>
  <si>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</si>
  <si>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</si>
  <si>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</si>
  <si>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</si>
  <si>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</si>
  <si>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</si>
  <si>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</si>
  <si>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</si>
  <si>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</si>
  <si>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</si>
  <si>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</si>
  <si>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</si>
  <si>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</si>
  <si>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</si>
  <si>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</si>
  <si>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</si>
  <si>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</si>
  <si>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</si>
  <si>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</si>
  <si>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</si>
  <si>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</si>
  <si>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</si>
  <si>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</si>
  <si>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</si>
  <si>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</si>
  <si>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</si>
  <si>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</si>
  <si>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</si>
  <si>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</si>
  <si>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</si>
  <si>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</si>
  <si>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</si>
  <si>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</si>
  <si>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</si>
  <si>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</si>
  <si>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</si>
  <si>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</si>
  <si>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</si>
  <si>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</si>
  <si>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</si>
  <si>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</si>
  <si>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</si>
  <si>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</si>
  <si>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</si>
  <si>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</si>
  <si>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</si>
  <si>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</si>
  <si>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</si>
  <si>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</si>
  <si>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</si>
  <si>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</si>
  <si>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</si>
  <si>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</si>
  <si>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</si>
  <si>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</si>
  <si>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</si>
  <si>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</si>
  <si>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</si>
  <si>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</si>
  <si>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</si>
  <si>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</si>
  <si>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</si>
  <si>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</si>
  <si>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</si>
  <si>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</si>
  <si>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</si>
  <si>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</si>
  <si>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</si>
  <si>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</si>
  <si>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</si>
  <si>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</si>
  <si>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</si>
  <si>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</si>
  <si>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</si>
  <si>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</si>
  <si>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</si>
  <si>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</si>
  <si>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</si>
  <si>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</si>
  <si>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</si>
  <si>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</si>
  <si>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</si>
  <si>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</si>
  <si>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</si>
  <si>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</si>
  <si>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</si>
  <si>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</si>
  <si>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</si>
  <si>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</si>
  <si>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</si>
  <si>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</si>
  <si>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</si>
  <si>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</si>
  <si>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</si>
  <si>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</si>
  <si>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</si>
  <si>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</si>
  <si>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</si>
  <si>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</si>
  <si>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</si>
  <si>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</si>
  <si>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</si>
  <si>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</si>
  <si>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</si>
  <si>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</si>
  <si>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</si>
  <si>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</si>
  <si>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</si>
  <si>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</si>
  <si>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</si>
  <si>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</si>
  <si>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</si>
  <si>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</si>
  <si>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</si>
  <si>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</si>
  <si>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</si>
  <si>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</si>
  <si>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</si>
  <si>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</si>
  <si>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</si>
  <si>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</si>
  <si>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</si>
  <si>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</si>
  <si>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</si>
  <si>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</si>
  <si>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</si>
  <si>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</si>
  <si>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</si>
  <si>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</si>
  <si>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</si>
  <si>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</si>
  <si>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</si>
  <si>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</si>
  <si>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</si>
  <si>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</si>
  <si>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</si>
  <si>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</si>
  <si>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</si>
  <si>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</si>
  <si>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</si>
  <si>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</si>
  <si>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</si>
  <si>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</si>
  <si>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</si>
  <si>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</si>
  <si>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</si>
  <si>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</si>
  <si>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</si>
  <si>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</si>
  <si>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</si>
  <si>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</si>
  <si>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</si>
  <si>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</si>
  <si>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</si>
  <si>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</si>
  <si>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</si>
  <si>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</si>
  <si>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</si>
  <si>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</si>
  <si>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</si>
  <si>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</si>
  <si>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</si>
  <si>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</si>
  <si>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</si>
  <si>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</si>
  <si>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</si>
  <si>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</si>
  <si>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</si>
  <si>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</si>
  <si>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</si>
  <si>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</si>
  <si>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</si>
  <si>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</si>
  <si>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</si>
  <si>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</si>
  <si>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</si>
  <si>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</si>
  <si>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</si>
  <si>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</si>
  <si>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</si>
  <si>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</si>
  <si>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</si>
  <si>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</si>
  <si>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</si>
  <si>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</si>
  <si>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</si>
  <si>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</si>
  <si>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</si>
  <si>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</si>
  <si>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</si>
  <si>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</si>
  <si>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</si>
  <si>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</si>
  <si>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</si>
  <si>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</si>
  <si>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</si>
  <si>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</si>
  <si>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</si>
  <si>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</si>
  <si>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</si>
  <si>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</si>
  <si>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</si>
  <si>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</si>
  <si>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</si>
  <si>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</si>
  <si>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</si>
  <si>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</si>
  <si>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</si>
  <si>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</si>
  <si>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</si>
  <si>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</si>
  <si>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</si>
  <si>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</si>
  <si>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</si>
  <si>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</si>
  <si>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</si>
  <si>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</si>
  <si>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</si>
  <si>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</si>
  <si>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</si>
  <si>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</si>
  <si>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</si>
  <si>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</si>
  <si>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</si>
  <si>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</si>
  <si>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</si>
  <si>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</si>
  <si>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</si>
  <si>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</si>
  <si>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</si>
  <si>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</si>
  <si>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</si>
  <si>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</si>
  <si>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</si>
  <si>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</si>
  <si>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</si>
  <si>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</si>
  <si>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</si>
  <si>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</si>
  <si>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</si>
  <si>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</si>
  <si>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</si>
  <si>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</si>
  <si>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</si>
  <si>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</si>
  <si>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</si>
  <si>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</si>
  <si>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</si>
  <si>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</si>
  <si>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</si>
  <si>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</si>
  <si>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</si>
  <si>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</si>
  <si>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</si>
  <si>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</si>
  <si>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</si>
  <si>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</si>
  <si>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</si>
  <si>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</si>
  <si>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</si>
  <si>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</si>
  <si>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</si>
  <si>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</si>
  <si>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</si>
  <si>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</si>
  <si>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</si>
  <si>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</si>
  <si>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</si>
  <si>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</si>
  <si>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</si>
  <si>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</si>
  <si>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</si>
  <si>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</si>
  <si>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</si>
  <si>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</si>
  <si>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</si>
  <si>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</si>
  <si>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</si>
  <si>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</si>
  <si>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</si>
  <si>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</si>
  <si>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</si>
  <si>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</si>
  <si>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</si>
  <si>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</si>
  <si>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</si>
  <si>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</si>
  <si>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</si>
  <si>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</si>
  <si>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</si>
  <si>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</si>
  <si>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</si>
  <si>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</si>
  <si>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</si>
  <si>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</si>
  <si>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</si>
  <si>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</si>
  <si>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</si>
  <si>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</si>
  <si>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</si>
  <si>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</si>
  <si>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</si>
  <si>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</si>
  <si>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</si>
  <si>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</si>
  <si>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</si>
  <si>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</si>
  <si>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</si>
  <si>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</si>
  <si>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</si>
  <si>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</si>
  <si>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</si>
  <si>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</si>
  <si>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</si>
  <si>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</si>
  <si>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</si>
  <si>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</si>
  <si>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</si>
  <si>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</si>
  <si>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</si>
  <si>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</si>
  <si>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</si>
  <si>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</si>
  <si>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</si>
  <si>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</si>
  <si>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</si>
  <si>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</si>
  <si>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</si>
  <si>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</si>
  <si>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</si>
  <si>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</si>
  <si>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</si>
  <si>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</si>
  <si>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</si>
  <si>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</si>
  <si>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</si>
  <si>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 年    6月    30日</t>
    <phoneticPr fontId="3"/>
  </si>
  <si>
    <t>神奈川県横浜市戸塚区川上町87-1
ウェルストン1ビル4階</t>
  </si>
  <si>
    <t>東京セキスイハイム㈱首都圏事業本部　
神奈川支店長　　小林　学</t>
  </si>
  <si>
    <t>東京セキスイハイム株式会社　首都圏事業本部　神奈川支店</t>
  </si>
  <si>
    <t>横浜市戸塚区川上町87-1　ウェルストン1ビル4階</t>
  </si>
  <si>
    <t>045-820-5261</t>
  </si>
  <si>
    <t>横浜市長</t>
  </si>
  <si>
    <t>06　総合工事業</t>
  </si>
  <si>
    <t>【新築】　処理ﾌﾛｰ：　「施工現場」⇒「広域認定集積拠点（厚木市）」
　　　　　　　　　　　　　　　　　→「広域認定施設（埼玉県蓮田市）」→　再資源化
【解体】　収集及び処理を業者委託している
　〇廃ﾌﾟﾗｽﾁｯｸ　⇒破砕・圧縮⇒　再資源化or最終処分（埋立）
　〇紙くず　⇒破砕⇒　再資源化
　〇木くず　⇒破砕⇒　再資源化・埋立処分（埋立）
　〇繊維くず　⇒破砕⇒　再資源化　　　　〇金属くず　⇒破砕⇒　再資源化
　〇ｶﾞﾗｽ・ｺﾝｸﾘｰﾄ・陶磁器くず　⇒破砕⇒　再資源化・最終処分（埋立）
　〇がれき類　⇒破砕⇒　再資源化
　〇混合廃棄物その他　⇒破砕選別⇒　再資源化・最終処分（埋立）or最終処分（埋立）
　〇廃油　⇒焼却　⇒　再資源化or最終処分（埋立）</t>
    <phoneticPr fontId="3"/>
  </si>
  <si>
    <t>【新築】
　・現場排出量調査し、部材展開数量の見直しへと展開し、実施　
　・工場部門を交えた会議時に部材展開数量情報をフィードバックし改善を図る　
　・広域認定システムの運用
【解体】　
　・施主様に旧家屋廃材（蛍光管等）の解体着工前処理を全現場説明し、その理解を図る</t>
    <phoneticPr fontId="3"/>
  </si>
  <si>
    <t>【新築】
　・広域認定システムの運用状況確認と改善検討</t>
    <phoneticPr fontId="3"/>
  </si>
  <si>
    <t>【新築】　 広域認定システムに即した形の分別一覧表を用いて、その運用を図っている
【解体】   11分別　・・・ﾏﾆｭｱﾙ運用中
　　　　　　解体施工店との会議（月1回）や施工現場ﾊﾟﾄﾛｰﾙで分別の徹底を促す</t>
    <phoneticPr fontId="3"/>
  </si>
  <si>
    <t>【新築】　 ・分別状況の事例展開により、分別搬出の徹底を図る</t>
    <phoneticPr fontId="3"/>
  </si>
  <si>
    <t>・優良認定処理業者への持ち込み推進</t>
    <phoneticPr fontId="3"/>
  </si>
  <si>
    <t>・設計施工部長を廃棄物処理総括責任者とし、部門長が廃棄物処理管理者となっている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</si>
</sst>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9230" y="2219325"/>
          <a:ext cx="388620" cy="64008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7895"/>
          <a:ext cx="396240" cy="640080"/>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19250" y="2193925"/>
          <a:ext cx="431800" cy="64452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A55" zoomScaleNormal="115" zoomScaleSheetLayoutView="100" workbookViewId="0">
      <selection activeCell="D77" sqref="D77:U86"/>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6"/>
      <c r="D21" s="717"/>
      <c r="E21" s="25" t="s">
        <v>50</v>
      </c>
      <c r="W21" s="25"/>
      <c r="X21" s="106"/>
      <c r="Y21" s="107"/>
    </row>
    <row r="22" spans="1:56" ht="13.5" x14ac:dyDescent="0.15">
      <c r="C22" s="718" t="s">
        <v>395</v>
      </c>
      <c r="D22" s="719"/>
      <c r="E22" s="25" t="s">
        <v>384</v>
      </c>
      <c r="W22" s="25"/>
      <c r="X22" s="107"/>
      <c r="Y22" s="107"/>
    </row>
    <row r="23" spans="1:56" ht="13.5" x14ac:dyDescent="0.15">
      <c r="C23" s="720" t="s">
        <v>396</v>
      </c>
      <c r="D23" s="721"/>
      <c r="E23" s="25" t="s">
        <v>1</v>
      </c>
      <c r="W23" s="25"/>
      <c r="X23" s="107"/>
      <c r="Y23" s="107"/>
    </row>
    <row r="24" spans="1:56" ht="13.5" x14ac:dyDescent="0.15">
      <c r="C24" s="722" t="s">
        <v>397</v>
      </c>
      <c r="D24" s="723"/>
      <c r="E24" s="25" t="s">
        <v>46</v>
      </c>
      <c r="W24" s="25"/>
      <c r="X24" s="107"/>
      <c r="Y24" s="107"/>
    </row>
    <row r="25" spans="1:56" ht="13.5" x14ac:dyDescent="0.15">
      <c r="C25" s="724" t="s">
        <v>398</v>
      </c>
      <c r="D25" s="725"/>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5" x14ac:dyDescent="0.15">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15">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70" t="s">
        <v>446</v>
      </c>
      <c r="Q35" s="771"/>
      <c r="R35" s="771"/>
      <c r="S35" s="771"/>
      <c r="T35" s="772"/>
      <c r="U35" s="773"/>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8" t="s">
        <v>452</v>
      </c>
      <c r="D37" s="769"/>
      <c r="E37" s="769"/>
      <c r="F37" s="769"/>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74" t="s">
        <v>447</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448</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6" t="s">
        <v>451</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6" t="s">
        <v>10</v>
      </c>
      <c r="D48" s="746"/>
      <c r="E48" s="747"/>
      <c r="F48" s="732" t="s">
        <v>449</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2288</v>
      </c>
      <c r="Q49" s="754"/>
      <c r="R49" s="754"/>
      <c r="S49" s="754"/>
      <c r="T49" s="754"/>
      <c r="U49" s="755"/>
    </row>
    <row r="50" spans="3:54" ht="26.25" customHeight="1" x14ac:dyDescent="0.15">
      <c r="C50" s="726" t="s">
        <v>11</v>
      </c>
      <c r="D50" s="727"/>
      <c r="E50" s="728"/>
      <c r="F50" s="737" t="s">
        <v>450</v>
      </c>
      <c r="G50" s="738"/>
      <c r="H50" s="738"/>
      <c r="I50" s="738"/>
      <c r="J50" s="738"/>
      <c r="K50" s="738"/>
      <c r="L50" s="738"/>
      <c r="M50" s="738"/>
      <c r="N50" s="592" t="s">
        <v>172</v>
      </c>
      <c r="O50" s="595"/>
      <c r="P50" s="596"/>
      <c r="Q50" s="741" t="s">
        <v>451</v>
      </c>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119</v>
      </c>
      <c r="G54" s="649"/>
      <c r="H54" s="649"/>
      <c r="I54" s="649"/>
      <c r="J54" s="649"/>
      <c r="K54" s="649"/>
      <c r="L54" s="38" t="s">
        <v>48</v>
      </c>
      <c r="M54" s="38"/>
      <c r="N54" s="655" t="s">
        <v>453</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v>5072</v>
      </c>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v>357</v>
      </c>
      <c r="G61" s="653"/>
      <c r="H61" s="653"/>
      <c r="I61" s="653"/>
      <c r="J61" s="653"/>
      <c r="K61" s="653"/>
      <c r="L61" s="653"/>
      <c r="M61" s="653"/>
      <c r="N61" s="653"/>
      <c r="O61" s="653"/>
      <c r="P61" s="653"/>
      <c r="Q61" s="653"/>
      <c r="R61" s="653"/>
      <c r="S61" s="653"/>
      <c r="T61" s="653"/>
      <c r="U61" s="654"/>
      <c r="W61" s="34"/>
    </row>
    <row r="62" spans="3:54" ht="13.9" customHeight="1" x14ac:dyDescent="0.15">
      <c r="C62" s="597"/>
      <c r="D62" s="576"/>
      <c r="E62" s="505"/>
      <c r="F62" s="699" t="s">
        <v>454</v>
      </c>
      <c r="G62" s="700"/>
      <c r="H62" s="700"/>
      <c r="I62" s="700"/>
      <c r="J62" s="700"/>
      <c r="K62" s="700"/>
      <c r="L62" s="700"/>
      <c r="M62" s="700"/>
      <c r="N62" s="700"/>
      <c r="O62" s="700"/>
      <c r="P62" s="700"/>
      <c r="Q62" s="700"/>
      <c r="R62" s="700"/>
      <c r="S62" s="700"/>
      <c r="T62" s="700"/>
      <c r="U62" s="701"/>
      <c r="W62" s="34" t="s">
        <v>445</v>
      </c>
    </row>
    <row r="63" spans="3:54" ht="13.9" customHeight="1" x14ac:dyDescent="0.15">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 customHeight="1" x14ac:dyDescent="0.15">
      <c r="C64" s="597"/>
      <c r="D64" s="580"/>
      <c r="E64" s="667"/>
      <c r="F64" s="680"/>
      <c r="G64" s="681"/>
      <c r="H64" s="681"/>
      <c r="I64" s="681"/>
      <c r="J64" s="681"/>
      <c r="K64" s="681"/>
      <c r="L64" s="681"/>
      <c r="M64" s="681"/>
      <c r="N64" s="681"/>
      <c r="O64" s="681"/>
      <c r="P64" s="681"/>
      <c r="Q64" s="681"/>
      <c r="R64" s="681"/>
      <c r="S64" s="681"/>
      <c r="T64" s="681"/>
      <c r="U64" s="682"/>
      <c r="W64" s="34"/>
    </row>
    <row r="65" spans="3:23" ht="13.9" customHeight="1" x14ac:dyDescent="0.15">
      <c r="C65" s="597"/>
      <c r="D65" s="580"/>
      <c r="E65" s="667"/>
      <c r="F65" s="680"/>
      <c r="G65" s="681"/>
      <c r="H65" s="681"/>
      <c r="I65" s="681"/>
      <c r="J65" s="681"/>
      <c r="K65" s="681"/>
      <c r="L65" s="681"/>
      <c r="M65" s="681"/>
      <c r="N65" s="681"/>
      <c r="O65" s="681"/>
      <c r="P65" s="681"/>
      <c r="Q65" s="681"/>
      <c r="R65" s="681"/>
      <c r="S65" s="681"/>
      <c r="T65" s="681"/>
      <c r="U65" s="682"/>
      <c r="W65" s="34"/>
    </row>
    <row r="66" spans="3:23" ht="13.9" customHeight="1" x14ac:dyDescent="0.15">
      <c r="C66" s="597"/>
      <c r="D66" s="580"/>
      <c r="E66" s="667"/>
      <c r="F66" s="680"/>
      <c r="G66" s="681"/>
      <c r="H66" s="681"/>
      <c r="I66" s="681"/>
      <c r="J66" s="681"/>
      <c r="K66" s="681"/>
      <c r="L66" s="681"/>
      <c r="M66" s="681"/>
      <c r="N66" s="681"/>
      <c r="O66" s="681"/>
      <c r="P66" s="681"/>
      <c r="Q66" s="681"/>
      <c r="R66" s="681"/>
      <c r="S66" s="681"/>
      <c r="T66" s="681"/>
      <c r="U66" s="682"/>
      <c r="W66" s="34"/>
    </row>
    <row r="67" spans="3:23" ht="13.9" customHeight="1" x14ac:dyDescent="0.15">
      <c r="C67" s="597"/>
      <c r="D67" s="668" t="s">
        <v>414</v>
      </c>
      <c r="E67" s="669"/>
      <c r="F67" s="680"/>
      <c r="G67" s="681"/>
      <c r="H67" s="681"/>
      <c r="I67" s="681"/>
      <c r="J67" s="681"/>
      <c r="K67" s="681"/>
      <c r="L67" s="681"/>
      <c r="M67" s="681"/>
      <c r="N67" s="681"/>
      <c r="O67" s="681"/>
      <c r="P67" s="681"/>
      <c r="Q67" s="681"/>
      <c r="R67" s="681"/>
      <c r="S67" s="681"/>
      <c r="T67" s="681"/>
      <c r="U67" s="682"/>
      <c r="W67" s="34"/>
    </row>
    <row r="68" spans="3:23" ht="13.9" customHeight="1" x14ac:dyDescent="0.15">
      <c r="C68" s="597"/>
      <c r="D68" s="670"/>
      <c r="E68" s="669"/>
      <c r="F68" s="680"/>
      <c r="G68" s="681"/>
      <c r="H68" s="681"/>
      <c r="I68" s="681"/>
      <c r="J68" s="681"/>
      <c r="K68" s="681"/>
      <c r="L68" s="681"/>
      <c r="M68" s="681"/>
      <c r="N68" s="681"/>
      <c r="O68" s="681"/>
      <c r="P68" s="681"/>
      <c r="Q68" s="681"/>
      <c r="R68" s="681"/>
      <c r="S68" s="681"/>
      <c r="T68" s="681"/>
      <c r="U68" s="682"/>
      <c r="W68" s="34"/>
    </row>
    <row r="69" spans="3:23" ht="13.9" customHeight="1" x14ac:dyDescent="0.15">
      <c r="C69" s="597"/>
      <c r="D69" s="670"/>
      <c r="E69" s="669"/>
      <c r="F69" s="680"/>
      <c r="G69" s="681"/>
      <c r="H69" s="681"/>
      <c r="I69" s="681"/>
      <c r="J69" s="681"/>
      <c r="K69" s="681"/>
      <c r="L69" s="681"/>
      <c r="M69" s="681"/>
      <c r="N69" s="681"/>
      <c r="O69" s="681"/>
      <c r="P69" s="681"/>
      <c r="Q69" s="681"/>
      <c r="R69" s="681"/>
      <c r="S69" s="681"/>
      <c r="T69" s="681"/>
      <c r="U69" s="682"/>
      <c r="W69" s="34"/>
    </row>
    <row r="70" spans="3:23" ht="13.9" customHeight="1" x14ac:dyDescent="0.15">
      <c r="C70" s="597"/>
      <c r="D70" s="670"/>
      <c r="E70" s="669"/>
      <c r="F70" s="680"/>
      <c r="G70" s="681"/>
      <c r="H70" s="681"/>
      <c r="I70" s="681"/>
      <c r="J70" s="681"/>
      <c r="K70" s="681"/>
      <c r="L70" s="681"/>
      <c r="M70" s="681"/>
      <c r="N70" s="681"/>
      <c r="O70" s="681"/>
      <c r="P70" s="681"/>
      <c r="Q70" s="681"/>
      <c r="R70" s="681"/>
      <c r="S70" s="681"/>
      <c r="T70" s="681"/>
      <c r="U70" s="682"/>
      <c r="W70" s="34"/>
    </row>
    <row r="71" spans="3:23" ht="13.9" customHeight="1" x14ac:dyDescent="0.15">
      <c r="C71" s="597"/>
      <c r="D71" s="670"/>
      <c r="E71" s="669"/>
      <c r="F71" s="680"/>
      <c r="G71" s="681"/>
      <c r="H71" s="681"/>
      <c r="I71" s="681"/>
      <c r="J71" s="681"/>
      <c r="K71" s="681"/>
      <c r="L71" s="681"/>
      <c r="M71" s="681"/>
      <c r="N71" s="681"/>
      <c r="O71" s="681"/>
      <c r="P71" s="681"/>
      <c r="Q71" s="681"/>
      <c r="R71" s="681"/>
      <c r="S71" s="681"/>
      <c r="T71" s="681"/>
      <c r="U71" s="682"/>
      <c r="W71" s="34"/>
    </row>
    <row r="72" spans="3:23" ht="13.9"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93" t="s">
        <v>460</v>
      </c>
      <c r="E77" s="694"/>
      <c r="F77" s="694"/>
      <c r="G77" s="694"/>
      <c r="H77" s="694"/>
      <c r="I77" s="694"/>
      <c r="J77" s="694"/>
      <c r="K77" s="694"/>
      <c r="L77" s="694"/>
      <c r="M77" s="694"/>
      <c r="N77" s="694"/>
      <c r="O77" s="694"/>
      <c r="P77" s="694"/>
      <c r="Q77" s="694"/>
      <c r="R77" s="694"/>
      <c r="S77" s="694"/>
      <c r="T77" s="694"/>
      <c r="U77" s="695"/>
      <c r="W77" s="34" t="s">
        <v>445</v>
      </c>
    </row>
    <row r="78" spans="3:23" ht="13.9" customHeight="1" x14ac:dyDescent="0.15">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x14ac:dyDescent="0.15">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x14ac:dyDescent="0.15">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x14ac:dyDescent="0.15">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x14ac:dyDescent="0.15">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x14ac:dyDescent="0.15">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x14ac:dyDescent="0.15">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x14ac:dyDescent="0.15">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x14ac:dyDescent="0.15">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8"/>
      <c r="D89" s="641"/>
      <c r="E89" s="676"/>
      <c r="F89" s="196" t="s">
        <v>252</v>
      </c>
      <c r="G89" s="43"/>
      <c r="H89" s="43"/>
      <c r="I89" s="43"/>
      <c r="J89" s="43"/>
      <c r="K89" s="707">
        <f>+COUNTIF(別紙!G9:Z9,"&gt;0")</f>
        <v>9</v>
      </c>
      <c r="L89" s="707"/>
      <c r="M89" s="707"/>
      <c r="N89" s="210" t="s">
        <v>47</v>
      </c>
      <c r="O89" s="210"/>
      <c r="P89" s="602"/>
      <c r="Q89" s="702" t="s">
        <v>353</v>
      </c>
      <c r="R89" s="702"/>
      <c r="S89" s="702"/>
      <c r="T89" s="702"/>
      <c r="U89" s="703"/>
      <c r="V89" s="376"/>
      <c r="W89" s="376"/>
      <c r="X89" s="26"/>
      <c r="Y89" s="34"/>
      <c r="BC89" s="53"/>
      <c r="BD89" s="53"/>
    </row>
    <row r="90" spans="1:56" ht="18" customHeight="1" x14ac:dyDescent="0.15">
      <c r="A90" s="28">
        <v>6</v>
      </c>
      <c r="C90" s="708"/>
      <c r="D90" s="641"/>
      <c r="E90" s="676"/>
      <c r="F90" s="202" t="s">
        <v>200</v>
      </c>
      <c r="G90" s="209"/>
      <c r="H90" s="209"/>
      <c r="I90" s="209"/>
      <c r="J90" s="209"/>
      <c r="K90" s="686">
        <f>+別紙!AA9</f>
        <v>2467.9</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 customHeight="1" x14ac:dyDescent="0.15">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08"/>
      <c r="D94" s="641"/>
      <c r="E94" s="676"/>
      <c r="F94" s="680" t="s">
        <v>455</v>
      </c>
      <c r="G94" s="681"/>
      <c r="H94" s="681"/>
      <c r="I94" s="681"/>
      <c r="J94" s="681"/>
      <c r="K94" s="681"/>
      <c r="L94" s="681"/>
      <c r="M94" s="681"/>
      <c r="N94" s="681"/>
      <c r="O94" s="681"/>
      <c r="P94" s="681"/>
      <c r="Q94" s="681"/>
      <c r="R94" s="681"/>
      <c r="S94" s="681"/>
      <c r="T94" s="681"/>
      <c r="U94" s="682"/>
      <c r="V94" s="180"/>
      <c r="W94" s="181"/>
      <c r="X94" s="181"/>
      <c r="Y94" s="181"/>
    </row>
    <row r="95" spans="1:56" ht="13.9"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9</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15">
      <c r="A105" s="28">
        <v>8</v>
      </c>
      <c r="C105" s="709"/>
      <c r="D105" s="690"/>
      <c r="E105" s="790"/>
      <c r="F105" s="202" t="s">
        <v>200</v>
      </c>
      <c r="G105" s="209"/>
      <c r="H105" s="209"/>
      <c r="I105" s="209"/>
      <c r="J105" s="209"/>
      <c r="K105" s="686">
        <f>+別紙!AA19</f>
        <v>2502.1999999999998</v>
      </c>
      <c r="L105" s="686"/>
      <c r="M105" s="686"/>
      <c r="N105" s="686"/>
      <c r="O105" s="686"/>
      <c r="P105" s="610" t="s">
        <v>291</v>
      </c>
      <c r="Q105" s="704"/>
      <c r="R105" s="704"/>
      <c r="S105" s="704"/>
      <c r="T105" s="704"/>
      <c r="U105" s="705"/>
      <c r="V105" s="376"/>
      <c r="W105" s="376"/>
      <c r="X105" s="115"/>
      <c r="Y105" s="26"/>
      <c r="BC105" s="53"/>
      <c r="BD105" s="53"/>
    </row>
    <row r="106" spans="1:56" ht="13.9" customHeight="1" x14ac:dyDescent="0.15">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09"/>
      <c r="D109" s="690"/>
      <c r="E109" s="790"/>
      <c r="F109" s="680" t="s">
        <v>456</v>
      </c>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711"/>
      <c r="E120" s="790"/>
      <c r="F120" s="680" t="s">
        <v>457</v>
      </c>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711"/>
      <c r="E126" s="790"/>
      <c r="F126" s="680" t="s">
        <v>458</v>
      </c>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711"/>
      <c r="E136" s="793"/>
      <c r="F136" s="680"/>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711"/>
      <c r="E147" s="790"/>
      <c r="F147" s="680"/>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 customHeight="1" x14ac:dyDescent="0.15">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711"/>
      <c r="E160" s="790"/>
      <c r="F160" s="680"/>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 customHeight="1" x14ac:dyDescent="0.15">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711"/>
      <c r="E172" s="790"/>
      <c r="F172" s="680"/>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711"/>
      <c r="E185" s="793"/>
      <c r="F185" s="680"/>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711"/>
      <c r="E197" s="790"/>
      <c r="F197" s="680"/>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711"/>
      <c r="E208" s="790"/>
      <c r="F208" s="796" t="s">
        <v>267</v>
      </c>
      <c r="G208" s="797"/>
      <c r="H208" s="797"/>
      <c r="I208" s="797"/>
      <c r="J208" s="797"/>
      <c r="K208" s="795">
        <f>+別紙!AA14</f>
        <v>2467.9</v>
      </c>
      <c r="L208" s="795"/>
      <c r="M208" s="795"/>
      <c r="N208" s="795"/>
      <c r="O208" s="795"/>
      <c r="P208" s="217" t="s">
        <v>13</v>
      </c>
      <c r="Q208" s="778" t="s">
        <v>365</v>
      </c>
      <c r="R208" s="779"/>
      <c r="S208" s="779"/>
      <c r="T208" s="779"/>
      <c r="U208" s="780"/>
      <c r="V208" s="180"/>
      <c r="W208" s="181"/>
      <c r="X208" s="181"/>
      <c r="Y208" s="181"/>
    </row>
    <row r="209" spans="3:26" ht="43.15" customHeight="1" x14ac:dyDescent="0.15">
      <c r="C209" s="214"/>
      <c r="D209" s="711"/>
      <c r="E209" s="790"/>
      <c r="F209" s="328"/>
      <c r="G209" s="798" t="s">
        <v>223</v>
      </c>
      <c r="H209" s="799"/>
      <c r="I209" s="799"/>
      <c r="J209" s="799"/>
      <c r="K209" s="795">
        <f>+別紙!AA15</f>
        <v>537.70000000000005</v>
      </c>
      <c r="L209" s="795"/>
      <c r="M209" s="795"/>
      <c r="N209" s="795"/>
      <c r="O209" s="795"/>
      <c r="P209" s="578" t="s">
        <v>13</v>
      </c>
      <c r="Q209" s="781"/>
      <c r="R209" s="782"/>
      <c r="S209" s="782"/>
      <c r="T209" s="782"/>
      <c r="U209" s="783"/>
      <c r="V209" s="180"/>
      <c r="W209" s="181"/>
      <c r="X209" s="181"/>
      <c r="Y209" s="181"/>
    </row>
    <row r="210" spans="3:26" ht="43.15" customHeight="1" x14ac:dyDescent="0.15">
      <c r="C210" s="214"/>
      <c r="D210" s="711"/>
      <c r="E210" s="790"/>
      <c r="F210" s="328"/>
      <c r="G210" s="798" t="s">
        <v>224</v>
      </c>
      <c r="H210" s="799"/>
      <c r="I210" s="799"/>
      <c r="J210" s="799"/>
      <c r="K210" s="795">
        <f>+別紙!AA16</f>
        <v>2281.1</v>
      </c>
      <c r="L210" s="795"/>
      <c r="M210" s="795"/>
      <c r="N210" s="795"/>
      <c r="O210" s="795"/>
      <c r="P210" s="578" t="s">
        <v>13</v>
      </c>
      <c r="Q210" s="781"/>
      <c r="R210" s="782"/>
      <c r="S210" s="782"/>
      <c r="T210" s="782"/>
      <c r="U210" s="783"/>
      <c r="V210" s="180"/>
      <c r="W210" s="181"/>
      <c r="X210" s="181"/>
      <c r="Y210" s="181"/>
    </row>
    <row r="211" spans="3:26" ht="43.15" customHeight="1" x14ac:dyDescent="0.15">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15" customHeight="1" x14ac:dyDescent="0.15">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3.9"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711"/>
      <c r="E214" s="790"/>
      <c r="F214" s="680" t="s">
        <v>459</v>
      </c>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1"/>
      <c r="E225" s="790"/>
      <c r="F225" s="796" t="s">
        <v>267</v>
      </c>
      <c r="G225" s="797"/>
      <c r="H225" s="797"/>
      <c r="I225" s="797"/>
      <c r="J225" s="797"/>
      <c r="K225" s="795">
        <f>+別紙!AA43</f>
        <v>2502.1999999999998</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15">
      <c r="C226" s="214"/>
      <c r="D226" s="711"/>
      <c r="E226" s="790"/>
      <c r="F226" s="328"/>
      <c r="G226" s="798" t="s">
        <v>223</v>
      </c>
      <c r="H226" s="799"/>
      <c r="I226" s="799"/>
      <c r="J226" s="799"/>
      <c r="K226" s="795">
        <f>+別紙!AA44</f>
        <v>565.79999999999995</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15">
      <c r="C227" s="214"/>
      <c r="D227" s="711"/>
      <c r="E227" s="790"/>
      <c r="F227" s="328"/>
      <c r="G227" s="798" t="s">
        <v>224</v>
      </c>
      <c r="H227" s="799"/>
      <c r="I227" s="799"/>
      <c r="J227" s="799"/>
      <c r="K227" s="795">
        <f>+別紙!AA45</f>
        <v>2352.8000000000002</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15">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15">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3.9"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711"/>
      <c r="E231" s="790"/>
      <c r="F231" s="680" t="s">
        <v>459</v>
      </c>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19" workbookViewId="0">
      <selection activeCell="Z30" sqref="Z30:AD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東京セキスイハイム株式会社　首都圏事業本部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4.4000000000000004</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4.4000000000000004</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4</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4.4000000000000004</v>
      </c>
      <c r="P27" s="863"/>
      <c r="Q27" s="863"/>
      <c r="R27" s="863"/>
      <c r="S27" s="59" t="s">
        <v>38</v>
      </c>
      <c r="T27" s="80"/>
      <c r="U27" s="80"/>
      <c r="X27" s="78" t="s">
        <v>39</v>
      </c>
      <c r="Y27" s="81"/>
      <c r="AG27" s="68"/>
      <c r="AH27" s="68"/>
      <c r="AI27" s="68"/>
      <c r="AJ27" s="68"/>
      <c r="AK27" s="905">
        <f>+AG18+O27</f>
        <v>4.4000000000000004</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4</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4.4000000000000004</v>
      </c>
      <c r="G29" s="875"/>
      <c r="H29" s="234" t="s">
        <v>198</v>
      </c>
      <c r="L29" s="872"/>
      <c r="O29" s="71"/>
      <c r="P29" s="163"/>
      <c r="Q29" s="66" t="s">
        <v>183</v>
      </c>
      <c r="R29" s="839" t="s">
        <v>33</v>
      </c>
      <c r="S29" s="855"/>
      <c r="T29" s="855"/>
      <c r="U29" s="856"/>
      <c r="V29" s="63"/>
      <c r="W29" s="82"/>
      <c r="X29" s="860" t="s">
        <v>315</v>
      </c>
      <c r="Y29" s="861"/>
      <c r="Z29" s="853">
        <v>0.4</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1</v>
      </c>
      <c r="G30" s="875"/>
      <c r="H30" s="234" t="s">
        <v>198</v>
      </c>
      <c r="L30" s="872"/>
      <c r="O30" s="71"/>
      <c r="Q30" s="862">
        <f>+ROUND(Z28,1)+ROUND(Z29,1)+ROUND(Z30,1)</f>
        <v>4.4000000000000004</v>
      </c>
      <c r="R30" s="863"/>
      <c r="S30" s="863"/>
      <c r="T30" s="863"/>
      <c r="U30" s="59" t="s">
        <v>16</v>
      </c>
      <c r="X30" s="860" t="s">
        <v>186</v>
      </c>
      <c r="Y30" s="861"/>
      <c r="Z30" s="853"/>
      <c r="AA30" s="854"/>
      <c r="AB30" s="854"/>
      <c r="AC30" s="854"/>
      <c r="AD30" s="854"/>
      <c r="AE30" s="59" t="s">
        <v>13</v>
      </c>
      <c r="AK30" s="814">
        <v>1</v>
      </c>
      <c r="AL30" s="815"/>
      <c r="AM30" s="815"/>
      <c r="AN30" s="815"/>
      <c r="AO30" s="67" t="s">
        <v>13</v>
      </c>
      <c r="AR30" s="921"/>
      <c r="AS30" s="918"/>
      <c r="AT30" s="918"/>
      <c r="AU30" s="919"/>
    </row>
    <row r="31" spans="2:48" ht="27" customHeight="1" thickTop="1" thickBot="1" x14ac:dyDescent="0.2">
      <c r="B31" s="888" t="s">
        <v>375</v>
      </c>
      <c r="C31" s="839"/>
      <c r="D31" s="839"/>
      <c r="E31" s="840"/>
      <c r="F31" s="874">
        <v>3.6</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東京セキスイハイム株式会社　首都圏事業本部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東京セキスイハイム株式会社　首都圏事業本部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東京セキスイハイム株式会社　首都圏事業本部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9"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東京セキスイハイム株式会社　首都圏事業本部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120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121.9</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120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120</v>
      </c>
      <c r="P27" s="863"/>
      <c r="Q27" s="863"/>
      <c r="R27" s="863"/>
      <c r="S27" s="59" t="s">
        <v>38</v>
      </c>
      <c r="T27" s="80"/>
      <c r="U27" s="80"/>
      <c r="X27" s="78" t="s">
        <v>39</v>
      </c>
      <c r="Y27" s="81"/>
      <c r="AG27" s="68"/>
      <c r="AH27" s="68"/>
      <c r="AI27" s="68"/>
      <c r="AJ27" s="68"/>
      <c r="AK27" s="905">
        <f>+AG18+O27</f>
        <v>120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120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121.9</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120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121.9</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9"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東京セキスイハイム株式会社　首都圏事業本部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130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133.1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120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130</v>
      </c>
      <c r="P27" s="863"/>
      <c r="Q27" s="863"/>
      <c r="R27" s="863"/>
      <c r="S27" s="59" t="s">
        <v>38</v>
      </c>
      <c r="T27" s="80"/>
      <c r="U27" s="80"/>
      <c r="X27" s="78" t="s">
        <v>39</v>
      </c>
      <c r="Y27" s="81"/>
      <c r="AG27" s="68"/>
      <c r="AH27" s="68"/>
      <c r="AI27" s="68"/>
      <c r="AJ27" s="68"/>
      <c r="AK27" s="905">
        <f>+AG18+O27</f>
        <v>130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120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133.1</v>
      </c>
      <c r="G29" s="875"/>
      <c r="H29" s="234" t="s">
        <v>198</v>
      </c>
      <c r="L29" s="872"/>
      <c r="O29" s="71"/>
      <c r="P29" s="163"/>
      <c r="Q29" s="66" t="s">
        <v>183</v>
      </c>
      <c r="R29" s="839" t="s">
        <v>33</v>
      </c>
      <c r="S29" s="855"/>
      <c r="T29" s="855"/>
      <c r="U29" s="856"/>
      <c r="V29" s="63"/>
      <c r="W29" s="82"/>
      <c r="X29" s="860" t="s">
        <v>315</v>
      </c>
      <c r="Y29" s="861"/>
      <c r="Z29" s="853">
        <v>10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56</v>
      </c>
      <c r="G30" s="875"/>
      <c r="H30" s="234" t="s">
        <v>198</v>
      </c>
      <c r="L30" s="872"/>
      <c r="O30" s="71"/>
      <c r="Q30" s="862">
        <f>+ROUND(Z28,1)+ROUND(Z29,1)+ROUND(Z30,1)</f>
        <v>130</v>
      </c>
      <c r="R30" s="863"/>
      <c r="S30" s="863"/>
      <c r="T30" s="863"/>
      <c r="U30" s="59" t="s">
        <v>16</v>
      </c>
      <c r="X30" s="860" t="s">
        <v>186</v>
      </c>
      <c r="Y30" s="861"/>
      <c r="Z30" s="853"/>
      <c r="AA30" s="854"/>
      <c r="AB30" s="854"/>
      <c r="AC30" s="854"/>
      <c r="AD30" s="854"/>
      <c r="AE30" s="59" t="s">
        <v>13</v>
      </c>
      <c r="AK30" s="814">
        <v>60</v>
      </c>
      <c r="AL30" s="815"/>
      <c r="AM30" s="815"/>
      <c r="AN30" s="815"/>
      <c r="AO30" s="67" t="s">
        <v>13</v>
      </c>
      <c r="AR30" s="921"/>
      <c r="AS30" s="918"/>
      <c r="AT30" s="918"/>
      <c r="AU30" s="919"/>
    </row>
    <row r="31" spans="2:48" ht="27" customHeight="1" thickTop="1" thickBot="1" x14ac:dyDescent="0.2">
      <c r="B31" s="888" t="s">
        <v>375</v>
      </c>
      <c r="C31" s="839"/>
      <c r="D31" s="839"/>
      <c r="E31" s="840"/>
      <c r="F31" s="874">
        <v>119.8</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東京セキスイハイム株式会社　首都圏事業本部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6"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東京セキスイハイム株式会社　首都圏事業本部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1400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1392.2</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1380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1400</v>
      </c>
      <c r="P27" s="863"/>
      <c r="Q27" s="863"/>
      <c r="R27" s="863"/>
      <c r="S27" s="59" t="s">
        <v>38</v>
      </c>
      <c r="T27" s="80"/>
      <c r="U27" s="80"/>
      <c r="X27" s="78" t="s">
        <v>39</v>
      </c>
      <c r="Y27" s="81"/>
      <c r="AG27" s="68"/>
      <c r="AH27" s="68"/>
      <c r="AI27" s="68"/>
      <c r="AJ27" s="68"/>
      <c r="AK27" s="905">
        <f>+AG18+O27</f>
        <v>1400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1380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1392.2</v>
      </c>
      <c r="G29" s="875"/>
      <c r="H29" s="234" t="s">
        <v>198</v>
      </c>
      <c r="L29" s="872"/>
      <c r="O29" s="71"/>
      <c r="P29" s="163"/>
      <c r="Q29" s="66" t="s">
        <v>183</v>
      </c>
      <c r="R29" s="839" t="s">
        <v>33</v>
      </c>
      <c r="S29" s="855"/>
      <c r="T29" s="855"/>
      <c r="U29" s="856"/>
      <c r="V29" s="63"/>
      <c r="W29" s="82"/>
      <c r="X29" s="860" t="s">
        <v>315</v>
      </c>
      <c r="Y29" s="861"/>
      <c r="Z29" s="853">
        <v>20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20</v>
      </c>
      <c r="G30" s="875"/>
      <c r="H30" s="234" t="s">
        <v>198</v>
      </c>
      <c r="L30" s="872"/>
      <c r="O30" s="71"/>
      <c r="Q30" s="862">
        <f>+ROUND(Z28,1)+ROUND(Z29,1)+ROUND(Z30,1)</f>
        <v>1400</v>
      </c>
      <c r="R30" s="863"/>
      <c r="S30" s="863"/>
      <c r="T30" s="863"/>
      <c r="U30" s="59" t="s">
        <v>16</v>
      </c>
      <c r="X30" s="860" t="s">
        <v>186</v>
      </c>
      <c r="Y30" s="861"/>
      <c r="Z30" s="853"/>
      <c r="AA30" s="854"/>
      <c r="AB30" s="854"/>
      <c r="AC30" s="854"/>
      <c r="AD30" s="854"/>
      <c r="AE30" s="59" t="s">
        <v>13</v>
      </c>
      <c r="AK30" s="814">
        <v>40</v>
      </c>
      <c r="AL30" s="815"/>
      <c r="AM30" s="815"/>
      <c r="AN30" s="815"/>
      <c r="AO30" s="67" t="s">
        <v>13</v>
      </c>
      <c r="AR30" s="921"/>
      <c r="AS30" s="918"/>
      <c r="AT30" s="918"/>
      <c r="AU30" s="919"/>
    </row>
    <row r="31" spans="2:48" ht="27" customHeight="1" thickTop="1" thickBot="1" x14ac:dyDescent="0.2">
      <c r="B31" s="888" t="s">
        <v>375</v>
      </c>
      <c r="C31" s="839"/>
      <c r="D31" s="839"/>
      <c r="E31" s="840"/>
      <c r="F31" s="874">
        <v>1356</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東京セキスイハイム株式会社　首都圏事業本部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東京セキスイハイム株式会社　首都圏事業本部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東京セキスイハイム株式会社　首都圏事業本部　神奈川支店</v>
      </c>
      <c r="AF5" s="817"/>
      <c r="AG5" s="817"/>
      <c r="AH5" s="817"/>
      <c r="AI5" s="817"/>
      <c r="AJ5" s="817"/>
      <c r="AK5" s="817"/>
      <c r="AL5" s="817"/>
      <c r="AM5" s="817"/>
      <c r="AN5" s="817"/>
      <c r="AO5" s="817"/>
      <c r="AP5" s="817"/>
      <c r="AQ5" s="817"/>
      <c r="AR5" s="817"/>
      <c r="AS5" s="817"/>
      <c r="AT5" s="817"/>
      <c r="AU5" s="817"/>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東京セキスイハイム株式会社　首都圏事業本部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9" workbookViewId="0">
      <selection activeCell="Z31" sqref="Z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東京セキスイハイム株式会社　首都圏事業本部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237</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
      <c r="B24" s="888" t="s">
        <v>200</v>
      </c>
      <c r="C24" s="839"/>
      <c r="D24" s="839"/>
      <c r="E24" s="840"/>
      <c r="F24" s="874">
        <v>240.60000000000002</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150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237</v>
      </c>
      <c r="P27" s="863"/>
      <c r="Q27" s="863"/>
      <c r="R27" s="863"/>
      <c r="S27" s="59" t="s">
        <v>38</v>
      </c>
      <c r="T27" s="80"/>
      <c r="U27" s="80"/>
      <c r="X27" s="78" t="s">
        <v>39</v>
      </c>
      <c r="Y27" s="81"/>
      <c r="AG27" s="68"/>
      <c r="AH27" s="68"/>
      <c r="AI27" s="68"/>
      <c r="AJ27" s="68"/>
      <c r="AK27" s="905">
        <f>+AG18+O27</f>
        <v>237</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150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240.60000000000002</v>
      </c>
      <c r="G29" s="875"/>
      <c r="H29" s="234" t="s">
        <v>198</v>
      </c>
      <c r="L29" s="872"/>
      <c r="O29" s="71"/>
      <c r="P29" s="163"/>
      <c r="Q29" s="66" t="s">
        <v>183</v>
      </c>
      <c r="R29" s="839" t="s">
        <v>33</v>
      </c>
      <c r="S29" s="855"/>
      <c r="T29" s="855"/>
      <c r="U29" s="856"/>
      <c r="V29" s="63"/>
      <c r="W29" s="82"/>
      <c r="X29" s="860" t="s">
        <v>315</v>
      </c>
      <c r="Y29" s="861"/>
      <c r="Z29" s="853">
        <v>15</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96</v>
      </c>
      <c r="G30" s="875"/>
      <c r="H30" s="234" t="s">
        <v>198</v>
      </c>
      <c r="L30" s="872"/>
      <c r="O30" s="71"/>
      <c r="Q30" s="862">
        <f>+ROUND(Z28,1)+ROUND(Z29,1)+ROUND(Z30,1)</f>
        <v>165</v>
      </c>
      <c r="R30" s="863"/>
      <c r="S30" s="863"/>
      <c r="T30" s="863"/>
      <c r="U30" s="59" t="s">
        <v>16</v>
      </c>
      <c r="X30" s="860" t="s">
        <v>186</v>
      </c>
      <c r="Y30" s="861"/>
      <c r="Z30" s="853"/>
      <c r="AA30" s="854"/>
      <c r="AB30" s="854"/>
      <c r="AC30" s="854"/>
      <c r="AD30" s="854"/>
      <c r="AE30" s="59" t="s">
        <v>13</v>
      </c>
      <c r="AK30" s="814">
        <v>100</v>
      </c>
      <c r="AL30" s="815"/>
      <c r="AM30" s="815"/>
      <c r="AN30" s="815"/>
      <c r="AO30" s="67" t="s">
        <v>13</v>
      </c>
      <c r="AR30" s="921"/>
      <c r="AS30" s="918"/>
      <c r="AT30" s="918"/>
      <c r="AU30" s="919"/>
    </row>
    <row r="31" spans="2:48" ht="27" customHeight="1" thickTop="1" thickBot="1" x14ac:dyDescent="0.2">
      <c r="B31" s="888" t="s">
        <v>375</v>
      </c>
      <c r="C31" s="839"/>
      <c r="D31" s="839"/>
      <c r="E31" s="840"/>
      <c r="F31" s="874">
        <v>133.4</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72</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75" t="s">
        <v>102</v>
      </c>
      <c r="C3" s="975"/>
      <c r="D3" s="975"/>
      <c r="E3" s="975"/>
      <c r="F3" s="975"/>
      <c r="G3" s="129"/>
      <c r="H3" s="129"/>
      <c r="I3" s="129"/>
      <c r="J3" s="129"/>
      <c r="K3" s="129"/>
      <c r="Y3"/>
      <c r="Z3"/>
      <c r="AA3" s="130"/>
    </row>
    <row r="4" spans="2:27" ht="14.1" customHeight="1" x14ac:dyDescent="0.15">
      <c r="B4" s="975"/>
      <c r="C4" s="975"/>
      <c r="D4" s="975"/>
      <c r="E4" s="975"/>
      <c r="F4" s="975"/>
      <c r="G4" s="129"/>
      <c r="H4" s="129"/>
      <c r="I4" s="129"/>
      <c r="J4" s="129"/>
      <c r="K4" s="129"/>
      <c r="Y4" s="979" t="s">
        <v>355</v>
      </c>
      <c r="Z4" s="131" t="s">
        <v>114</v>
      </c>
      <c r="AA4" s="132" t="s">
        <v>115</v>
      </c>
    </row>
    <row r="5" spans="2:27" ht="14.1" customHeight="1" thickBot="1" x14ac:dyDescent="0.2">
      <c r="C5" s="129"/>
      <c r="D5" s="129"/>
      <c r="E5" s="129"/>
      <c r="F5" s="129"/>
      <c r="G5" s="129"/>
      <c r="H5" s="129"/>
      <c r="I5" s="129"/>
      <c r="J5" s="129"/>
      <c r="K5" s="129"/>
      <c r="Y5" s="980"/>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6"/>
      <c r="N6" s="976"/>
      <c r="O6" s="104" t="s">
        <v>99</v>
      </c>
      <c r="P6" s="981" t="str">
        <f>+表紙!F48</f>
        <v>東京セキスイハイム株式会社　首都圏事業本部　神奈川支店</v>
      </c>
      <c r="Q6" s="981"/>
      <c r="R6" s="981"/>
      <c r="S6" s="981"/>
      <c r="T6" s="981"/>
      <c r="U6" s="981"/>
      <c r="V6" s="976"/>
      <c r="W6" s="976"/>
      <c r="X6" s="976"/>
      <c r="Y6" s="976"/>
      <c r="Z6" s="976"/>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7" t="s">
        <v>230</v>
      </c>
      <c r="D9" s="977"/>
      <c r="E9" s="977"/>
      <c r="F9" s="978"/>
      <c r="G9" s="507">
        <f>IF(OR(ｱ.燃え殻!F24&gt;0,ｱ.燃え殻!F24&lt;0),ｱ.燃え殻!F24,IF(G$19&gt;0,"0",0))</f>
        <v>0</v>
      </c>
      <c r="H9" s="507">
        <f>IF(OR(ｲ.汚泥!F24&gt;0,ｲ.汚泥!F24&lt;0),ｲ.汚泥!F24,IF(H$19&gt;0,"0",0))</f>
        <v>0</v>
      </c>
      <c r="I9" s="507">
        <f>IF(OR(ｳ.廃油!F24&gt;0,ｳ.廃油!F24&lt;0),ｳ.廃油!F24,IF(I$19&gt;0,"0",0))</f>
        <v>2.2000000000000002</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17.2</v>
      </c>
      <c r="M9" s="507">
        <f>IF(OR(ｷ.紙くず!F24&gt;0,ｷ.紙くず!F24&lt;0),ｷ.紙くず!F24,IF(M$19&gt;0,"0",0))</f>
        <v>0.7</v>
      </c>
      <c r="N9" s="507">
        <f>IF(OR(ｸ.木くず!F24&gt;0,ｸ.木くず!F24&lt;0),ｸ.木くず!F24,IF(N$19&gt;0,"0",0))</f>
        <v>555.6</v>
      </c>
      <c r="O9" s="507">
        <f>IF(OR(ｹ.繊維くず!F24&gt;0,ｹ.繊維くず!F24&lt;0),ｹ.繊維くず!F24,IF(O$19&gt;0,"0",0))</f>
        <v>4.4000000000000004</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121.9</v>
      </c>
      <c r="T9" s="507">
        <f>IF(OR(ｾ.ｶﾞﾗｽ･ｺﾝｸﾘ･陶磁器くず!F24&gt;0,ｾ.ｶﾞﾗｽ･ｺﾝｸﾘ･陶磁器くず!F24&lt;0),ｾ.ｶﾞﾗｽ･ｺﾝｸﾘ･陶磁器くず!F24,IF(T$19&gt;0,"0",0))</f>
        <v>133.1</v>
      </c>
      <c r="U9" s="507">
        <f>IF(OR(ｿ.鉱さい!F24&gt;0,ｿ.鉱さい!F24&lt;0),ｿ.鉱さい!F24,IF(U$19&gt;0,"0",0))</f>
        <v>0</v>
      </c>
      <c r="V9" s="507">
        <f>IF(OR(ﾀ.がれき類!F24&gt;0,ﾀ.がれき類!F24&lt;0),ﾀ.がれき類!F24,IF(V$19&gt;0,"0",0))</f>
        <v>1392.2</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240.60000000000002</v>
      </c>
      <c r="AA9" s="509">
        <f>IF(SUM(G9:Z9)&gt;0,SUM(G9:Z9),IF(AA$19&gt;0,"0",0))</f>
        <v>2467.9</v>
      </c>
    </row>
    <row r="10" spans="2:27" ht="24" customHeight="1" x14ac:dyDescent="0.15">
      <c r="B10" s="188" t="s">
        <v>393</v>
      </c>
      <c r="C10" s="973" t="s">
        <v>294</v>
      </c>
      <c r="D10" s="973"/>
      <c r="E10" s="973"/>
      <c r="F10" s="974"/>
      <c r="G10" s="510">
        <f>IF(OR(ｱ.燃え殻!F25&gt;0,ｱ.燃え殻!F25&lt;0),ｱ.燃え殻!F25,IF(G$19&gt;0,"0",0))</f>
        <v>0</v>
      </c>
      <c r="H10" s="510">
        <f>IF(OR(ｲ.汚泥!F25&gt;0,ｲ.汚泥!F25&lt;0),ｲ.汚泥!F25,IF(H$19&gt;0,"0",0))</f>
        <v>0</v>
      </c>
      <c r="I10" s="510" t="str">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t="str">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5" t="s">
        <v>295</v>
      </c>
      <c r="D11" s="945"/>
      <c r="E11" s="945"/>
      <c r="F11" s="946"/>
      <c r="G11" s="513">
        <f>IF(OR(ｱ.燃え殻!F26&gt;0,ｱ.燃え殻!F26&lt;0),ｱ.燃え殻!F26,IF(G$19&gt;0,"0",0))</f>
        <v>0</v>
      </c>
      <c r="H11" s="513">
        <f>IF(OR(ｲ.汚泥!F26&gt;0,ｲ.汚泥!F26&lt;0),ｲ.汚泥!F26,IF(H$19&gt;0,"0",0))</f>
        <v>0</v>
      </c>
      <c r="I11" s="513" t="str">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t="str">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5" t="s">
        <v>296</v>
      </c>
      <c r="D12" s="945"/>
      <c r="E12" s="945"/>
      <c r="F12" s="946"/>
      <c r="G12" s="513">
        <f>IF(OR(ｱ.燃え殻!F27&gt;0,ｱ.燃え殻!F27&lt;0),ｱ.燃え殻!F27,IF(G$19&gt;0,"0",0))</f>
        <v>0</v>
      </c>
      <c r="H12" s="513">
        <f>IF(OR(ｲ.汚泥!F27&gt;0,ｲ.汚泥!F27&lt;0),ｲ.汚泥!F27,IF(H$19&gt;0,"0",0))</f>
        <v>0</v>
      </c>
      <c r="I12" s="513" t="str">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t="str">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53" t="s">
        <v>297</v>
      </c>
      <c r="D13" s="954"/>
      <c r="E13" s="954"/>
      <c r="F13" s="955"/>
      <c r="G13" s="513">
        <f>IF(OR(ｱ.燃え殻!F28&gt;0,ｱ.燃え殻!F28&lt;0),ｱ.燃え殻!F28,IF(G$19&gt;0,"0",0))</f>
        <v>0</v>
      </c>
      <c r="H13" s="513">
        <f>IF(OR(ｲ.汚泥!F28&gt;0,ｲ.汚泥!F28&lt;0),ｲ.汚泥!F28,IF(H$19&gt;0,"0",0))</f>
        <v>0</v>
      </c>
      <c r="I13" s="513" t="str">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t="str">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5" t="s">
        <v>298</v>
      </c>
      <c r="D14" s="945"/>
      <c r="E14" s="945"/>
      <c r="F14" s="946"/>
      <c r="G14" s="513">
        <f>IF(OR(ｱ.燃え殻!F29&gt;0,ｱ.燃え殻!F29&lt;0),ｱ.燃え殻!F29,IF(G$19&gt;0,"0",0))</f>
        <v>0</v>
      </c>
      <c r="H14" s="513">
        <f>IF(OR(ｲ.汚泥!F29&gt;0,ｲ.汚泥!F29&lt;0),ｲ.汚泥!F29,IF(H$19&gt;0,"0",0))</f>
        <v>0</v>
      </c>
      <c r="I14" s="513">
        <f>IF(OR(ｳ.廃油!F29&gt;0,ｳ.廃油!F29&lt;0),ｳ.廃油!F29,IF(I$19&gt;0,"0",0))</f>
        <v>2.2000000000000002</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17.2</v>
      </c>
      <c r="M14" s="513">
        <f>IF(OR(ｷ.紙くず!F29&gt;0,ｷ.紙くず!F29&lt;0),ｷ.紙くず!F29,IF(M$19&gt;0,"0",0))</f>
        <v>0.7</v>
      </c>
      <c r="N14" s="513">
        <f>IF(OR(ｸ.木くず!F29&gt;0,ｸ.木くず!F29&lt;0),ｸ.木くず!F29,IF(N$19&gt;0,"0",0))</f>
        <v>555.6</v>
      </c>
      <c r="O14" s="513">
        <f>IF(OR(ｹ.繊維くず!F29&gt;0,ｹ.繊維くず!F29&lt;0),ｹ.繊維くず!F29,IF(O$19&gt;0,"0",0))</f>
        <v>4.4000000000000004</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121.9</v>
      </c>
      <c r="T14" s="513">
        <f>IF(OR(ｾ.ｶﾞﾗｽ･ｺﾝｸﾘ･陶磁器くず!F29&gt;0,ｾ.ｶﾞﾗｽ･ｺﾝｸﾘ･陶磁器くず!F29&lt;0),ｾ.ｶﾞﾗｽ･ｺﾝｸﾘ･陶磁器くず!F29,IF(T$19&gt;0,"0",0))</f>
        <v>133.1</v>
      </c>
      <c r="U14" s="513">
        <f>IF(OR(ｿ.鉱さい!F29&gt;0,ｿ.鉱さい!F29&lt;0),ｿ.鉱さい!F29,IF(U$19&gt;0,"0",0))</f>
        <v>0</v>
      </c>
      <c r="V14" s="513">
        <f>IF(OR(ﾀ.がれき類!F29&gt;0,ﾀ.がれき類!F29&lt;0),ﾀ.がれき類!F29,IF(V$19&gt;0,"0",0))</f>
        <v>1392.2</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240.60000000000002</v>
      </c>
      <c r="AA14" s="515">
        <f t="shared" si="0"/>
        <v>2467.9</v>
      </c>
    </row>
    <row r="15" spans="2:27" ht="24" customHeight="1" x14ac:dyDescent="0.15">
      <c r="B15" s="188" t="s">
        <v>228</v>
      </c>
      <c r="C15" s="945" t="s">
        <v>299</v>
      </c>
      <c r="D15" s="945"/>
      <c r="E15" s="945"/>
      <c r="F15" s="946"/>
      <c r="G15" s="513">
        <f>IF(OR(ｱ.燃え殻!F30&gt;0,ｱ.燃え殻!F30&lt;0),ｱ.燃え殻!F30,IF(G$19&gt;0,"0",0))</f>
        <v>0</v>
      </c>
      <c r="H15" s="513">
        <f>IF(OR(ｲ.汚泥!F30&gt;0,ｲ.汚泥!F30&lt;0),ｲ.汚泥!F30,IF(H$19&gt;0,"0",0))</f>
        <v>0</v>
      </c>
      <c r="I15" s="513" t="str">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4</v>
      </c>
      <c r="M15" s="513">
        <f>IF(OR(ｷ.紙くず!F30&gt;0,ｷ.紙くず!F30&lt;0),ｷ.紙くず!F30,IF(M$19&gt;0,"0",0))</f>
        <v>0.7</v>
      </c>
      <c r="N15" s="513">
        <f>IF(OR(ｸ.木くず!F30&gt;0,ｸ.木くず!F30&lt;0),ｸ.木くず!F30,IF(N$19&gt;0,"0",0))</f>
        <v>360</v>
      </c>
      <c r="O15" s="513">
        <f>IF(OR(ｹ.繊維くず!F30&gt;0,ｹ.繊維くず!F30&lt;0),ｹ.繊維くず!F30,IF(O$19&gt;0,"0",0))</f>
        <v>1</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f>IF(OR(ｾ.ｶﾞﾗｽ･ｺﾝｸﾘ･陶磁器くず!F30&gt;0,ｾ.ｶﾞﾗｽ･ｺﾝｸﾘ･陶磁器くず!F30&lt;0),ｾ.ｶﾞﾗｽ･ｺﾝｸﾘ･陶磁器くず!F30,IF(T$19&gt;0,"0",0))</f>
        <v>56</v>
      </c>
      <c r="U15" s="513">
        <f>IF(OR(ｿ.鉱さい!F30&gt;0,ｿ.鉱さい!F30&lt;0),ｿ.鉱さい!F30,IF(U$19&gt;0,"0",0))</f>
        <v>0</v>
      </c>
      <c r="V15" s="513">
        <f>IF(OR(ﾀ.がれき類!F30&gt;0,ﾀ.がれき類!F30&lt;0),ﾀ.がれき類!F30,IF(V$19&gt;0,"0",0))</f>
        <v>20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96</v>
      </c>
      <c r="AA15" s="515">
        <f t="shared" si="0"/>
        <v>537.70000000000005</v>
      </c>
    </row>
    <row r="16" spans="2:27" ht="24" customHeight="1" x14ac:dyDescent="0.15">
      <c r="B16" s="188" t="s">
        <v>229</v>
      </c>
      <c r="C16" s="945" t="s">
        <v>300</v>
      </c>
      <c r="D16" s="945"/>
      <c r="E16" s="945"/>
      <c r="F16" s="946"/>
      <c r="G16" s="513">
        <f>IF(OR(ｱ.燃え殻!F31&gt;0,ｱ.燃え殻!F31&lt;0),ｱ.燃え殻!F31,IF(G$19&gt;0,"0",0))</f>
        <v>0</v>
      </c>
      <c r="H16" s="513">
        <f>IF(OR(ｲ.汚泥!F31&gt;0,ｲ.汚泥!F31&lt;0),ｲ.汚泥!F31,IF(H$19&gt;0,"0",0))</f>
        <v>0</v>
      </c>
      <c r="I16" s="513">
        <f>IF(OR(ｳ.廃油!F31&gt;0,ｳ.廃油!F31&lt;0),ｳ.廃油!F31,IF(I$19&gt;0,"0",0))</f>
        <v>2.2000000000000002</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15.5</v>
      </c>
      <c r="M16" s="513">
        <f>IF(OR(ｷ.紙くず!F31&gt;0,ｷ.紙くず!F31&lt;0),ｷ.紙くず!F31,IF(M$19&gt;0,"0",0))</f>
        <v>0.7</v>
      </c>
      <c r="N16" s="513">
        <f>IF(OR(ｸ.木くず!F31&gt;0,ｸ.木くず!F31&lt;0),ｸ.木くず!F31,IF(N$19&gt;0,"0",0))</f>
        <v>528</v>
      </c>
      <c r="O16" s="513">
        <f>IF(OR(ｹ.繊維くず!F31&gt;0,ｹ.繊維くず!F31&lt;0),ｹ.繊維くず!F31,IF(O$19&gt;0,"0",0))</f>
        <v>3.6</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121.9</v>
      </c>
      <c r="T16" s="513">
        <f>IF(OR(ｾ.ｶﾞﾗｽ･ｺﾝｸﾘ･陶磁器くず!F31&gt;0,ｾ.ｶﾞﾗｽ･ｺﾝｸﾘ･陶磁器くず!F31&lt;0),ｾ.ｶﾞﾗｽ･ｺﾝｸﾘ･陶磁器くず!F31,IF(T$19&gt;0,"0",0))</f>
        <v>119.8</v>
      </c>
      <c r="U16" s="513">
        <f>IF(OR(ｿ.鉱さい!F31&gt;0,ｿ.鉱さい!F31&lt;0),ｿ.鉱さい!F31,IF(U$19&gt;0,"0",0))</f>
        <v>0</v>
      </c>
      <c r="V16" s="513">
        <f>IF(OR(ﾀ.がれき類!F31&gt;0,ﾀ.がれき類!F31&lt;0),ﾀ.がれき類!F31,IF(V$19&gt;0,"0",0))</f>
        <v>1356</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133.4</v>
      </c>
      <c r="AA16" s="515">
        <f t="shared" si="0"/>
        <v>2281.1</v>
      </c>
    </row>
    <row r="17" spans="2:27" ht="24" customHeight="1" x14ac:dyDescent="0.15">
      <c r="B17" s="188"/>
      <c r="C17" s="945" t="s">
        <v>408</v>
      </c>
      <c r="D17" s="945"/>
      <c r="E17" s="945"/>
      <c r="F17" s="946"/>
      <c r="G17" s="513">
        <f>IF(OR(ｱ.燃え殻!F32&gt;0,ｱ.燃え殻!F32&lt;0),ｱ.燃え殻!F32,IF(G$19&gt;0,"0",0))</f>
        <v>0</v>
      </c>
      <c r="H17" s="513">
        <f>IF(OR(ｲ.汚泥!F32&gt;0,ｲ.汚泥!F32&lt;0),ｲ.汚泥!F32,IF(H$19&gt;0,"0",0))</f>
        <v>0</v>
      </c>
      <c r="I17" s="513" t="str">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t="str">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43" t="s">
        <v>428</v>
      </c>
      <c r="E18" s="943"/>
      <c r="F18" s="944"/>
      <c r="G18" s="516">
        <f>IF(OR(ｱ.燃え殻!F33&gt;0,ｱ.燃え殻!F33&lt;0),ｱ.燃え殻!F33,IF(G$19&gt;0,"0",0))</f>
        <v>0</v>
      </c>
      <c r="H18" s="516">
        <f>IF(OR(ｲ.汚泥!F33&gt;0,ｲ.汚泥!F33&lt;0),ｲ.汚泥!F33,IF(H$19&gt;0,"0",0))</f>
        <v>0</v>
      </c>
      <c r="I18" s="516" t="str">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t="str">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62" t="s">
        <v>377</v>
      </c>
      <c r="E19" s="962"/>
      <c r="F19" s="963"/>
      <c r="G19" s="519">
        <f>+G37+G25+G23+G22+G21-G20</f>
        <v>0</v>
      </c>
      <c r="H19" s="519">
        <f t="shared" ref="H19:Z19" si="1">+H37+H25+H23+H22+H21-H20</f>
        <v>0</v>
      </c>
      <c r="I19" s="519">
        <f t="shared" si="1"/>
        <v>2</v>
      </c>
      <c r="J19" s="519">
        <f t="shared" si="1"/>
        <v>0</v>
      </c>
      <c r="K19" s="519">
        <f t="shared" si="1"/>
        <v>0</v>
      </c>
      <c r="L19" s="519">
        <f t="shared" si="1"/>
        <v>18</v>
      </c>
      <c r="M19" s="519">
        <f t="shared" si="1"/>
        <v>0.8</v>
      </c>
      <c r="N19" s="519">
        <f t="shared" si="1"/>
        <v>590</v>
      </c>
      <c r="O19" s="519">
        <f t="shared" si="1"/>
        <v>4.4000000000000004</v>
      </c>
      <c r="P19" s="519">
        <f t="shared" si="1"/>
        <v>0</v>
      </c>
      <c r="Q19" s="519">
        <f t="shared" si="1"/>
        <v>0</v>
      </c>
      <c r="R19" s="519">
        <f t="shared" si="1"/>
        <v>0</v>
      </c>
      <c r="S19" s="519">
        <f t="shared" si="1"/>
        <v>120</v>
      </c>
      <c r="T19" s="519">
        <f t="shared" si="1"/>
        <v>130</v>
      </c>
      <c r="U19" s="519">
        <f t="shared" si="1"/>
        <v>0</v>
      </c>
      <c r="V19" s="519">
        <f t="shared" si="1"/>
        <v>1400</v>
      </c>
      <c r="W19" s="519">
        <f t="shared" si="1"/>
        <v>0</v>
      </c>
      <c r="X19" s="519">
        <f t="shared" si="1"/>
        <v>0</v>
      </c>
      <c r="Y19" s="519">
        <f t="shared" si="1"/>
        <v>0</v>
      </c>
      <c r="Z19" s="520">
        <f t="shared" si="1"/>
        <v>237</v>
      </c>
      <c r="AA19" s="521">
        <f t="shared" ref="AA19:AA25" si="2">SUM(G19:Z19)</f>
        <v>2502.1999999999998</v>
      </c>
    </row>
    <row r="20" spans="2:27" ht="24" customHeight="1" thickBot="1" x14ac:dyDescent="0.2">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39" t="s">
        <v>173</v>
      </c>
      <c r="D37" s="143" t="s">
        <v>179</v>
      </c>
      <c r="E37" s="960" t="s">
        <v>234</v>
      </c>
      <c r="F37" s="961"/>
      <c r="G37" s="554">
        <f t="shared" ref="G37:Z37" si="8">+G38+G42</f>
        <v>0</v>
      </c>
      <c r="H37" s="554">
        <f t="shared" si="8"/>
        <v>0</v>
      </c>
      <c r="I37" s="554">
        <f t="shared" si="8"/>
        <v>2</v>
      </c>
      <c r="J37" s="554">
        <f t="shared" si="8"/>
        <v>0</v>
      </c>
      <c r="K37" s="554">
        <f t="shared" si="8"/>
        <v>0</v>
      </c>
      <c r="L37" s="554">
        <f t="shared" si="8"/>
        <v>18</v>
      </c>
      <c r="M37" s="554">
        <f t="shared" si="8"/>
        <v>0.8</v>
      </c>
      <c r="N37" s="554">
        <f t="shared" si="8"/>
        <v>590</v>
      </c>
      <c r="O37" s="554">
        <f t="shared" si="8"/>
        <v>4.4000000000000004</v>
      </c>
      <c r="P37" s="554">
        <f t="shared" si="8"/>
        <v>0</v>
      </c>
      <c r="Q37" s="554">
        <f t="shared" si="8"/>
        <v>0</v>
      </c>
      <c r="R37" s="554">
        <f t="shared" si="8"/>
        <v>0</v>
      </c>
      <c r="S37" s="554">
        <f t="shared" si="8"/>
        <v>120</v>
      </c>
      <c r="T37" s="554">
        <f t="shared" si="8"/>
        <v>130</v>
      </c>
      <c r="U37" s="554">
        <f t="shared" si="8"/>
        <v>0</v>
      </c>
      <c r="V37" s="554">
        <f t="shared" si="8"/>
        <v>1400</v>
      </c>
      <c r="W37" s="554">
        <f t="shared" si="8"/>
        <v>0</v>
      </c>
      <c r="X37" s="554">
        <f t="shared" si="8"/>
        <v>0</v>
      </c>
      <c r="Y37" s="554">
        <f t="shared" si="8"/>
        <v>0</v>
      </c>
      <c r="Z37" s="555">
        <f t="shared" si="8"/>
        <v>237</v>
      </c>
      <c r="AA37" s="556">
        <f t="shared" si="4"/>
        <v>2502.1999999999998</v>
      </c>
    </row>
    <row r="38" spans="2:27" ht="24" customHeight="1" x14ac:dyDescent="0.15">
      <c r="B38" s="186"/>
      <c r="C38" s="939"/>
      <c r="D38" s="247"/>
      <c r="E38" s="245" t="s">
        <v>319</v>
      </c>
      <c r="F38" s="585"/>
      <c r="G38" s="545">
        <f t="shared" ref="G38:Z38" si="9">SUM(G39:G41)</f>
        <v>0</v>
      </c>
      <c r="H38" s="545">
        <f t="shared" si="9"/>
        <v>0</v>
      </c>
      <c r="I38" s="545">
        <f t="shared" si="9"/>
        <v>2</v>
      </c>
      <c r="J38" s="545">
        <f t="shared" si="9"/>
        <v>0</v>
      </c>
      <c r="K38" s="545">
        <f t="shared" si="9"/>
        <v>0</v>
      </c>
      <c r="L38" s="545">
        <f t="shared" si="9"/>
        <v>18</v>
      </c>
      <c r="M38" s="545">
        <f t="shared" si="9"/>
        <v>0.8</v>
      </c>
      <c r="N38" s="545">
        <f t="shared" si="9"/>
        <v>590</v>
      </c>
      <c r="O38" s="545">
        <f t="shared" si="9"/>
        <v>4.4000000000000004</v>
      </c>
      <c r="P38" s="545">
        <f t="shared" si="9"/>
        <v>0</v>
      </c>
      <c r="Q38" s="545">
        <f t="shared" si="9"/>
        <v>0</v>
      </c>
      <c r="R38" s="545">
        <f t="shared" si="9"/>
        <v>0</v>
      </c>
      <c r="S38" s="545">
        <f t="shared" si="9"/>
        <v>120</v>
      </c>
      <c r="T38" s="545">
        <f t="shared" si="9"/>
        <v>130</v>
      </c>
      <c r="U38" s="545">
        <f t="shared" si="9"/>
        <v>0</v>
      </c>
      <c r="V38" s="545">
        <f t="shared" si="9"/>
        <v>1400</v>
      </c>
      <c r="W38" s="545">
        <f t="shared" si="9"/>
        <v>0</v>
      </c>
      <c r="X38" s="545">
        <f t="shared" si="9"/>
        <v>0</v>
      </c>
      <c r="Y38" s="545">
        <f t="shared" si="9"/>
        <v>0</v>
      </c>
      <c r="Z38" s="546">
        <f t="shared" si="9"/>
        <v>165</v>
      </c>
      <c r="AA38" s="547">
        <f t="shared" si="4"/>
        <v>2430.1999999999998</v>
      </c>
    </row>
    <row r="39" spans="2:27" ht="24" customHeight="1" x14ac:dyDescent="0.15">
      <c r="B39" s="186"/>
      <c r="C39" s="939"/>
      <c r="D39" s="248"/>
      <c r="E39" s="243"/>
      <c r="F39" s="241" t="s">
        <v>233</v>
      </c>
      <c r="G39" s="548">
        <f>+ｱ.燃え殻!$Z$28</f>
        <v>0</v>
      </c>
      <c r="H39" s="548">
        <f>+ｲ.汚泥!$Z$28</f>
        <v>0</v>
      </c>
      <c r="I39" s="548">
        <f>+ｳ.廃油!$Z$28</f>
        <v>2</v>
      </c>
      <c r="J39" s="548">
        <f>+ｴ.廃酸!$Z$28</f>
        <v>0</v>
      </c>
      <c r="K39" s="548">
        <f>+ｵ.廃ｱﾙｶﾘ!$Z$28</f>
        <v>0</v>
      </c>
      <c r="L39" s="548">
        <f>+ｶ.廃ﾌﾟﾗ類!$Z$28</f>
        <v>16</v>
      </c>
      <c r="M39" s="548">
        <f>+ｷ.紙くず!$Z$28</f>
        <v>0.8</v>
      </c>
      <c r="N39" s="548">
        <f>+ｸ.木くず!$Z$28</f>
        <v>560</v>
      </c>
      <c r="O39" s="548">
        <f>+ｹ.繊維くず!$Z$28</f>
        <v>4</v>
      </c>
      <c r="P39" s="548">
        <f>+ｺ.動植物性残さ!$Z$28</f>
        <v>0</v>
      </c>
      <c r="Q39" s="548">
        <f>+ｻ.動物系固形不要物!$Z$28</f>
        <v>0</v>
      </c>
      <c r="R39" s="548">
        <f>+ｼ.ｺﾞﾑくず!$Z$28</f>
        <v>0</v>
      </c>
      <c r="S39" s="548">
        <f>+ｽ.金属くず!$Z$28</f>
        <v>120</v>
      </c>
      <c r="T39" s="548">
        <f>+ｾ.ｶﾞﾗｽ･ｺﾝｸﾘ･陶磁器くず!$Z$28</f>
        <v>120</v>
      </c>
      <c r="U39" s="548">
        <f>+ｿ.鉱さい!$Z$28</f>
        <v>0</v>
      </c>
      <c r="V39" s="548">
        <f>+ﾀ.がれき類!$Z$28</f>
        <v>1380</v>
      </c>
      <c r="W39" s="548">
        <f>+ﾁ.動物のふん尿!$Z$28</f>
        <v>0</v>
      </c>
      <c r="X39" s="548">
        <f>+ﾂ.動物の死体!$Z$28</f>
        <v>0</v>
      </c>
      <c r="Y39" s="548">
        <f>+ﾃ.ばいじん!$Z$28</f>
        <v>0</v>
      </c>
      <c r="Z39" s="549">
        <f>+ﾄ.混合廃棄物その他!$Z$28</f>
        <v>150</v>
      </c>
      <c r="AA39" s="550">
        <f t="shared" si="4"/>
        <v>2352.8000000000002</v>
      </c>
    </row>
    <row r="40" spans="2:27" ht="24" customHeight="1" x14ac:dyDescent="0.15">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2</v>
      </c>
      <c r="M40" s="548">
        <f>+ｷ.紙くず!$Z$29</f>
        <v>0</v>
      </c>
      <c r="N40" s="548">
        <f>+ｸ.木くず!$Z$29</f>
        <v>30</v>
      </c>
      <c r="O40" s="548">
        <f>+ｹ.繊維くず!$Z$29</f>
        <v>0.4</v>
      </c>
      <c r="P40" s="548">
        <f>+ｺ.動植物性残さ!$Z$29</f>
        <v>0</v>
      </c>
      <c r="Q40" s="548">
        <f>+ｻ.動物系固形不要物!$Z$29</f>
        <v>0</v>
      </c>
      <c r="R40" s="548">
        <f>+ｼ.ｺﾞﾑくず!$Z$29</f>
        <v>0</v>
      </c>
      <c r="S40" s="548">
        <f>+ｽ.金属くず!$Z$29</f>
        <v>0</v>
      </c>
      <c r="T40" s="548">
        <f>+ｾ.ｶﾞﾗｽ･ｺﾝｸﾘ･陶磁器くず!$Z$29</f>
        <v>10</v>
      </c>
      <c r="U40" s="548">
        <f>+ｿ.鉱さい!$Z$29</f>
        <v>0</v>
      </c>
      <c r="V40" s="548">
        <f>+ﾀ.がれき類!$Z$29</f>
        <v>20</v>
      </c>
      <c r="W40" s="548">
        <f>+ﾁ.動物のふん尿!$Z$29</f>
        <v>0</v>
      </c>
      <c r="X40" s="548">
        <f>+ﾂ.動物の死体!$Z$29</f>
        <v>0</v>
      </c>
      <c r="Y40" s="548">
        <f>+ﾃ.ばいじん!$Z$29</f>
        <v>0</v>
      </c>
      <c r="Z40" s="549">
        <f>+ﾄ.混合廃棄物その他!$Z$29</f>
        <v>15</v>
      </c>
      <c r="AA40" s="550">
        <f t="shared" si="4"/>
        <v>77.400000000000006</v>
      </c>
    </row>
    <row r="41" spans="2:27" ht="24" customHeight="1" x14ac:dyDescent="0.15">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72</v>
      </c>
      <c r="AA42" s="553">
        <f>SUM(G42:Z42)</f>
        <v>72</v>
      </c>
    </row>
    <row r="43" spans="2:27" ht="24" customHeight="1" x14ac:dyDescent="0.15">
      <c r="B43" s="186"/>
      <c r="C43" s="142" t="s">
        <v>235</v>
      </c>
      <c r="D43" s="958" t="s">
        <v>349</v>
      </c>
      <c r="E43" s="958"/>
      <c r="F43" s="959"/>
      <c r="G43" s="557">
        <f>+ｱ.燃え殻!$AK$27</f>
        <v>0</v>
      </c>
      <c r="H43" s="557">
        <f>+ｲ.汚泥!$AK$27</f>
        <v>0</v>
      </c>
      <c r="I43" s="557">
        <f>+ｳ.廃油!$AK$27</f>
        <v>2</v>
      </c>
      <c r="J43" s="557">
        <f>+ｴ.廃酸!$AK$27</f>
        <v>0</v>
      </c>
      <c r="K43" s="557">
        <f>+ｵ.廃ｱﾙｶﾘ!$AK$27</f>
        <v>0</v>
      </c>
      <c r="L43" s="557">
        <f>+ｶ.廃ﾌﾟﾗ類!$AK$27</f>
        <v>18</v>
      </c>
      <c r="M43" s="557">
        <f>+ｷ.紙くず!$AK$27</f>
        <v>0.8</v>
      </c>
      <c r="N43" s="557">
        <f>+ｸ.木くず!$AK$27</f>
        <v>590</v>
      </c>
      <c r="O43" s="557">
        <f>+ｹ.繊維くず!$AK$27</f>
        <v>4.4000000000000004</v>
      </c>
      <c r="P43" s="557">
        <f>+ｺ.動植物性残さ!$AK$27</f>
        <v>0</v>
      </c>
      <c r="Q43" s="557">
        <f>+ｻ.動物系固形不要物!$AK$27</f>
        <v>0</v>
      </c>
      <c r="R43" s="557">
        <f>+ｼ.ｺﾞﾑくず!$AK$27</f>
        <v>0</v>
      </c>
      <c r="S43" s="557">
        <f>+ｽ.金属くず!$AK$27</f>
        <v>120</v>
      </c>
      <c r="T43" s="557">
        <f>+ｾ.ｶﾞﾗｽ･ｺﾝｸﾘ･陶磁器くず!$AK$27</f>
        <v>130</v>
      </c>
      <c r="U43" s="557">
        <f>+ｿ.鉱さい!$AK$27</f>
        <v>0</v>
      </c>
      <c r="V43" s="557">
        <f>+ﾀ.がれき類!$AK$27</f>
        <v>1400</v>
      </c>
      <c r="W43" s="557">
        <f>+ﾁ.動物のふん尿!$AK$27</f>
        <v>0</v>
      </c>
      <c r="X43" s="557">
        <f>+ﾂ.動物の死体!$AK$27</f>
        <v>0</v>
      </c>
      <c r="Y43" s="557">
        <f>+ﾃ.ばいじん!$AK$27</f>
        <v>0</v>
      </c>
      <c r="Z43" s="558">
        <f>+ﾄ.混合廃棄物その他!$AK$27</f>
        <v>237</v>
      </c>
      <c r="AA43" s="559">
        <f t="shared" si="4"/>
        <v>2502.1999999999998</v>
      </c>
    </row>
    <row r="44" spans="2:27" ht="24" customHeight="1" x14ac:dyDescent="0.15">
      <c r="B44" s="186"/>
      <c r="C44" s="193"/>
      <c r="D44" s="191" t="s">
        <v>188</v>
      </c>
      <c r="E44" s="941" t="s">
        <v>236</v>
      </c>
      <c r="F44" s="942"/>
      <c r="G44" s="560">
        <f>+ｱ.燃え殻!$AK$30</f>
        <v>0</v>
      </c>
      <c r="H44" s="560">
        <f>+ｲ.汚泥!$AK$30</f>
        <v>0</v>
      </c>
      <c r="I44" s="560">
        <f>+ｳ.廃油!$AK$30</f>
        <v>0</v>
      </c>
      <c r="J44" s="560">
        <f>+ｴ.廃酸!$AK$30</f>
        <v>0</v>
      </c>
      <c r="K44" s="560">
        <f>+ｵ.廃ｱﾙｶﾘ!$AK$30</f>
        <v>0</v>
      </c>
      <c r="L44" s="560">
        <f>+ｶ.廃ﾌﾟﾗ類!$AK$30</f>
        <v>4</v>
      </c>
      <c r="M44" s="560">
        <f>+ｷ.紙くず!$AK$30</f>
        <v>0.8</v>
      </c>
      <c r="N44" s="560">
        <f>+ｸ.木くず!$AK$30</f>
        <v>360</v>
      </c>
      <c r="O44" s="560">
        <f>+ｹ.繊維くず!$AK$30</f>
        <v>1</v>
      </c>
      <c r="P44" s="560">
        <f>+ｺ.動植物性残さ!$AK$30</f>
        <v>0</v>
      </c>
      <c r="Q44" s="560">
        <f>+ｻ.動物系固形不要物!$AK$30</f>
        <v>0</v>
      </c>
      <c r="R44" s="560">
        <f>+ｼ.ｺﾞﾑくず!$AK$30</f>
        <v>0</v>
      </c>
      <c r="S44" s="560">
        <f>+ｽ.金属くず!$AK$30</f>
        <v>0</v>
      </c>
      <c r="T44" s="560">
        <f>+ｾ.ｶﾞﾗｽ･ｺﾝｸﾘ･陶磁器くず!$AK$30</f>
        <v>60</v>
      </c>
      <c r="U44" s="560">
        <f>+ｿ.鉱さい!$AK$30</f>
        <v>0</v>
      </c>
      <c r="V44" s="560">
        <f>+ﾀ.がれき類!$AK$30</f>
        <v>40</v>
      </c>
      <c r="W44" s="560">
        <f>+ﾁ.動物のふん尿!$AK$30</f>
        <v>0</v>
      </c>
      <c r="X44" s="560">
        <f>+ﾂ.動物の死体!$AK$30</f>
        <v>0</v>
      </c>
      <c r="Y44" s="560">
        <f>+ﾃ.ばいじん!$AK$30</f>
        <v>0</v>
      </c>
      <c r="Z44" s="561">
        <f>+ﾄ.混合廃棄物その他!$AK$30</f>
        <v>100</v>
      </c>
      <c r="AA44" s="562">
        <f t="shared" si="4"/>
        <v>565.79999999999995</v>
      </c>
    </row>
    <row r="45" spans="2:27" ht="24" customHeight="1" x14ac:dyDescent="0.15">
      <c r="B45" s="186"/>
      <c r="C45" s="193"/>
      <c r="D45" s="584" t="s">
        <v>190</v>
      </c>
      <c r="E45" s="968" t="s">
        <v>237</v>
      </c>
      <c r="F45" s="969"/>
      <c r="G45" s="563">
        <f>+ｱ.燃え殻!$AR$24</f>
        <v>0</v>
      </c>
      <c r="H45" s="563">
        <f>+ｲ.汚泥!$AR$24</f>
        <v>0</v>
      </c>
      <c r="I45" s="563">
        <f>+ｳ.廃油!$AR$24</f>
        <v>2</v>
      </c>
      <c r="J45" s="563">
        <f>+ｴ.廃酸!$AR$24</f>
        <v>0</v>
      </c>
      <c r="K45" s="563">
        <f>+ｵ.廃ｱﾙｶﾘ!$AR$24</f>
        <v>0</v>
      </c>
      <c r="L45" s="563">
        <f>+ｶ.廃ﾌﾟﾗ類!$AR$24</f>
        <v>16</v>
      </c>
      <c r="M45" s="563">
        <f>+ｷ.紙くず!$AR$24</f>
        <v>0.8</v>
      </c>
      <c r="N45" s="563">
        <f>+ｸ.木くず!$AR$24</f>
        <v>560</v>
      </c>
      <c r="O45" s="563">
        <f>+ｹ.繊維くず!$AR$24</f>
        <v>4</v>
      </c>
      <c r="P45" s="563">
        <f>+ｺ.動植物性残さ!$AR$24</f>
        <v>0</v>
      </c>
      <c r="Q45" s="563">
        <f>+ｻ.動物系固形不要物!$AR$24</f>
        <v>0</v>
      </c>
      <c r="R45" s="563">
        <f>+ｼ.ｺﾞﾑくず!$AR$24</f>
        <v>0</v>
      </c>
      <c r="S45" s="563">
        <f>+ｽ.金属くず!$AR$24</f>
        <v>120</v>
      </c>
      <c r="T45" s="563">
        <f>+ｾ.ｶﾞﾗｽ･ｺﾝｸﾘ･陶磁器くず!$AR$24</f>
        <v>120</v>
      </c>
      <c r="U45" s="563">
        <f>+ｿ.鉱さい!$AR$24</f>
        <v>0</v>
      </c>
      <c r="V45" s="563">
        <f>+ﾀ.がれき類!$AR$24</f>
        <v>1380</v>
      </c>
      <c r="W45" s="563">
        <f>+ﾁ.動物のふん尿!$AR$24</f>
        <v>0</v>
      </c>
      <c r="X45" s="563">
        <f>+ﾂ.動物の死体!$AR$24</f>
        <v>0</v>
      </c>
      <c r="Y45" s="563">
        <f>+ﾃ.ばいじん!$AR$24</f>
        <v>0</v>
      </c>
      <c r="Z45" s="564">
        <f>+ﾄ.混合廃棄物その他!$AR$24</f>
        <v>150</v>
      </c>
      <c r="AA45" s="565">
        <f t="shared" si="4"/>
        <v>2352.8000000000002</v>
      </c>
    </row>
    <row r="46" spans="2:27" ht="24" customHeight="1" x14ac:dyDescent="0.15">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0</v>
      </c>
      <c r="I55" s="634">
        <f t="shared" si="10"/>
        <v>4.2</v>
      </c>
      <c r="J55" s="634">
        <f t="shared" si="10"/>
        <v>0</v>
      </c>
      <c r="K55" s="634">
        <f t="shared" si="10"/>
        <v>0</v>
      </c>
      <c r="L55" s="634">
        <f t="shared" si="10"/>
        <v>35.200000000000003</v>
      </c>
      <c r="M55" s="634">
        <f t="shared" si="10"/>
        <v>1.5</v>
      </c>
      <c r="N55" s="634">
        <f t="shared" si="10"/>
        <v>1145.5999999999999</v>
      </c>
      <c r="O55" s="634">
        <f t="shared" si="10"/>
        <v>8.8000000000000007</v>
      </c>
      <c r="P55" s="634">
        <f t="shared" si="10"/>
        <v>0</v>
      </c>
      <c r="Q55" s="634">
        <f t="shared" si="10"/>
        <v>0</v>
      </c>
      <c r="R55" s="634">
        <f t="shared" si="10"/>
        <v>0</v>
      </c>
      <c r="S55" s="634">
        <f t="shared" si="10"/>
        <v>241.9</v>
      </c>
      <c r="T55" s="634">
        <f t="shared" si="10"/>
        <v>263.10000000000002</v>
      </c>
      <c r="U55" s="634">
        <f t="shared" si="10"/>
        <v>0</v>
      </c>
      <c r="V55" s="634">
        <f t="shared" si="10"/>
        <v>2792.2</v>
      </c>
      <c r="W55" s="634">
        <f t="shared" si="10"/>
        <v>0</v>
      </c>
      <c r="X55" s="634">
        <f t="shared" si="10"/>
        <v>0</v>
      </c>
      <c r="Y55" s="634">
        <f t="shared" si="10"/>
        <v>0</v>
      </c>
      <c r="Z55" s="634">
        <f t="shared" si="10"/>
        <v>477.6</v>
      </c>
      <c r="AA55" s="633">
        <f>+AA9+AA19+AA20</f>
        <v>4970.1000000000004</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25" t="s">
        <v>356</v>
      </c>
      <c r="Q4" s="1033" t="s">
        <v>114</v>
      </c>
      <c r="R4" s="1034"/>
      <c r="S4" s="1035"/>
      <c r="T4" s="456" t="s">
        <v>115</v>
      </c>
      <c r="U4" s="377"/>
      <c r="V4" s="377"/>
      <c r="W4" s="49"/>
    </row>
    <row r="5" spans="1:24" ht="20.100000000000001" customHeight="1" thickBot="1" x14ac:dyDescent="0.2">
      <c r="A5" s="49" t="e">
        <f>+#REF!</f>
        <v>#REF!</v>
      </c>
      <c r="C5" s="259" t="s">
        <v>238</v>
      </c>
      <c r="P5" s="1026"/>
      <c r="Q5" s="1036" t="str">
        <f>+表紙!Q29</f>
        <v>〇</v>
      </c>
      <c r="R5" s="1037"/>
      <c r="S5" s="1038"/>
      <c r="T5" s="457" t="str">
        <f>+表紙!T29</f>
        <v/>
      </c>
      <c r="U5" s="378"/>
      <c r="V5" s="378"/>
      <c r="W5" s="49"/>
    </row>
    <row r="6" spans="1:24" ht="13.15"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15">
      <c r="C9" s="765"/>
      <c r="D9" s="766"/>
      <c r="E9" s="766"/>
      <c r="F9" s="766"/>
      <c r="G9" s="766"/>
      <c r="H9" s="766"/>
      <c r="I9" s="766"/>
      <c r="J9" s="766"/>
      <c r="K9" s="766"/>
      <c r="L9" s="766"/>
      <c r="M9" s="766"/>
      <c r="N9" s="766"/>
      <c r="O9" s="766"/>
      <c r="P9" s="766"/>
      <c r="Q9" s="766"/>
      <c r="R9" s="766"/>
      <c r="S9" s="766"/>
      <c r="T9" s="766"/>
      <c r="U9" s="767"/>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7" t="str">
        <f>+表紙!P35</f>
        <v>令和   7 年    6月    30日</v>
      </c>
      <c r="Q11" s="1028"/>
      <c r="R11" s="1028"/>
      <c r="S11" s="1028"/>
      <c r="T11" s="1029"/>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神奈川県横浜市戸塚区川上町87-1
ウェルストン1ビル4階</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東京セキスイハイム㈱首都圏事業本部　
神奈川支店長　　小林　学</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045-820-5261</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2" t="s">
        <v>10</v>
      </c>
      <c r="D24" s="1011"/>
      <c r="E24" s="1012"/>
      <c r="F24" s="997" t="str">
        <f>+表紙!F48</f>
        <v>東京セキスイハイム株式会社　首都圏事業本部　神奈川支店</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2288</v>
      </c>
      <c r="Q25" s="989"/>
      <c r="R25" s="989"/>
      <c r="S25" s="989"/>
      <c r="T25" s="989"/>
      <c r="U25" s="990"/>
    </row>
    <row r="26" spans="1:22" ht="26.25" customHeight="1" x14ac:dyDescent="0.15">
      <c r="C26" s="1002" t="s">
        <v>11</v>
      </c>
      <c r="D26" s="1003"/>
      <c r="E26" s="1004"/>
      <c r="F26" s="1021" t="str">
        <f>+表紙!F50</f>
        <v>横浜市戸塚区川上町87-1　ウェルストン1ビル4階</v>
      </c>
      <c r="G26" s="1022"/>
      <c r="H26" s="1022"/>
      <c r="I26" s="1022"/>
      <c r="J26" s="1022"/>
      <c r="K26" s="1022"/>
      <c r="L26" s="1022"/>
      <c r="M26" s="1022"/>
      <c r="N26" s="454" t="s">
        <v>172</v>
      </c>
      <c r="O26" s="383"/>
      <c r="P26" s="383"/>
      <c r="Q26" s="1016" t="str">
        <f>IF(+表紙!Q50="","",+表紙!Q50)</f>
        <v>045-820-5261</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1" t="str">
        <f>+表紙!F54</f>
        <v>Ｄ－建設業</v>
      </c>
      <c r="G30" s="992"/>
      <c r="H30" s="992"/>
      <c r="I30" s="992"/>
      <c r="J30" s="992"/>
      <c r="K30" s="992"/>
      <c r="L30" s="282" t="s">
        <v>48</v>
      </c>
      <c r="M30" s="282"/>
      <c r="N30" s="993" t="str">
        <f>IF(COUNTA(表紙!N54)=1,+表紙!N54,"")</f>
        <v>06　総合工事業</v>
      </c>
      <c r="O30" s="993"/>
      <c r="P30" s="993"/>
      <c r="Q30" s="993"/>
      <c r="R30" s="993"/>
      <c r="S30" s="993"/>
      <c r="T30" s="993"/>
      <c r="U30" s="994"/>
      <c r="V30" s="51"/>
    </row>
    <row r="31" spans="1:22" ht="27" customHeight="1" x14ac:dyDescent="0.15">
      <c r="C31" s="283"/>
      <c r="D31" s="452" t="s">
        <v>19</v>
      </c>
      <c r="E31" s="461" t="s">
        <v>240</v>
      </c>
      <c r="F31" s="663" t="s">
        <v>278</v>
      </c>
      <c r="G31" s="664"/>
      <c r="H31" s="664"/>
      <c r="I31" s="665"/>
      <c r="J31" s="657" t="s">
        <v>281</v>
      </c>
      <c r="K31" s="658"/>
      <c r="L31" s="658"/>
      <c r="M31" s="659"/>
      <c r="N31" s="982" t="str">
        <f>IF(+表紙!N55="","",+表紙!N55)</f>
        <v/>
      </c>
      <c r="O31" s="983"/>
      <c r="P31" s="983"/>
      <c r="Q31" s="983"/>
      <c r="R31" s="983"/>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2">
        <f>IF(+表紙!N56="","",+表紙!N56)</f>
        <v>5072</v>
      </c>
      <c r="O32" s="983"/>
      <c r="P32" s="983"/>
      <c r="Q32" s="983"/>
      <c r="R32" s="983"/>
      <c r="S32" s="289" t="str">
        <f>+表紙!S56</f>
        <v>百万円</v>
      </c>
      <c r="T32" s="385"/>
      <c r="U32" s="261"/>
    </row>
    <row r="33" spans="3:21" ht="27" customHeight="1" x14ac:dyDescent="0.15">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f>IF(+表紙!F61="","",+表紙!F61)</f>
        <v>357</v>
      </c>
      <c r="G37" s="1062"/>
      <c r="H37" s="1062"/>
      <c r="I37" s="1062"/>
      <c r="J37" s="1062"/>
      <c r="K37" s="1062"/>
      <c r="L37" s="1062"/>
      <c r="M37" s="1062"/>
      <c r="N37" s="1062"/>
      <c r="O37" s="1062"/>
      <c r="P37" s="1062"/>
      <c r="Q37" s="1062"/>
      <c r="R37" s="1062"/>
      <c r="S37" s="1062"/>
      <c r="T37" s="1062"/>
      <c r="U37" s="1063"/>
    </row>
    <row r="38" spans="3:21" ht="13.9"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3.9"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3.9"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3.9"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3.9"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3.9"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3.9"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3.9"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3.9"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3.9"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3.9"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3.9"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3.9"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3.9"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3.9"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3.9"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3.9"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3.9"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9</v>
      </c>
      <c r="L65" s="1070"/>
      <c r="M65" s="1070"/>
      <c r="N65" s="210" t="s">
        <v>47</v>
      </c>
      <c r="O65" s="210"/>
      <c r="P65" s="6"/>
      <c r="Q65" s="1064" t="s">
        <v>353</v>
      </c>
      <c r="R65" s="1064"/>
      <c r="S65" s="1064"/>
      <c r="T65" s="1064"/>
      <c r="U65" s="1065"/>
      <c r="V65" s="467"/>
      <c r="W65" s="467"/>
      <c r="X65" s="49"/>
    </row>
    <row r="66" spans="1:24" ht="18" customHeight="1" x14ac:dyDescent="0.15">
      <c r="A66" s="49">
        <v>6</v>
      </c>
      <c r="C66" s="1092"/>
      <c r="D66" s="1071"/>
      <c r="E66" s="1074"/>
      <c r="F66" s="280" t="s">
        <v>200</v>
      </c>
      <c r="G66" s="300"/>
      <c r="H66" s="300"/>
      <c r="I66" s="300"/>
      <c r="J66" s="300"/>
      <c r="K66" s="1068">
        <f>+表紙!K90</f>
        <v>2467.9</v>
      </c>
      <c r="L66" s="1068"/>
      <c r="M66" s="1068"/>
      <c r="N66" s="1068"/>
      <c r="O66" s="1068"/>
      <c r="P66" s="300" t="s">
        <v>13</v>
      </c>
      <c r="Q66" s="1066"/>
      <c r="R66" s="1066"/>
      <c r="S66" s="1066"/>
      <c r="T66" s="1066"/>
      <c r="U66" s="1067"/>
      <c r="V66" s="467"/>
      <c r="W66" s="467"/>
      <c r="X66" s="391"/>
    </row>
    <row r="67" spans="1:24" ht="13.9" customHeight="1" x14ac:dyDescent="0.15">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92"/>
      <c r="D70" s="1071"/>
      <c r="E70" s="1074"/>
      <c r="F70" s="1052" t="str">
        <f>IF(COUNTA(表紙!F94)=1,+表紙!F94,"")</f>
        <v>【新築】
　・現場排出量調査し、部材展開数量の見直しへと展開し、実施　
　・工場部門を交えた会議時に部材展開数量情報をフィードバックし改善を図る　
　・広域認定システムの運用
【解体】　
　・施主様に旧家屋廃材（蛍光管等）の解体着工前処理を全現場説明し、その理解を図る</v>
      </c>
      <c r="G70" s="1053"/>
      <c r="H70" s="1053"/>
      <c r="I70" s="1053"/>
      <c r="J70" s="1053"/>
      <c r="K70" s="1053"/>
      <c r="L70" s="1053"/>
      <c r="M70" s="1053"/>
      <c r="N70" s="1053"/>
      <c r="O70" s="1053"/>
      <c r="P70" s="1053"/>
      <c r="Q70" s="1053"/>
      <c r="R70" s="1053"/>
      <c r="S70" s="1053"/>
      <c r="T70" s="1053"/>
      <c r="U70" s="1054"/>
      <c r="V70" s="308"/>
    </row>
    <row r="71" spans="1:24" ht="13.9"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9</v>
      </c>
      <c r="L80" s="1070"/>
      <c r="M80" s="1070"/>
      <c r="N80" s="210" t="s">
        <v>47</v>
      </c>
      <c r="O80" s="210"/>
      <c r="P80" s="6"/>
      <c r="Q80" s="1064" t="s">
        <v>354</v>
      </c>
      <c r="R80" s="1064"/>
      <c r="S80" s="1064"/>
      <c r="T80" s="1064"/>
      <c r="U80" s="1065"/>
      <c r="V80" s="467"/>
      <c r="W80" s="467"/>
      <c r="X80" s="394"/>
    </row>
    <row r="81" spans="1:24" ht="18" customHeight="1" x14ac:dyDescent="0.15">
      <c r="A81" s="49">
        <v>8</v>
      </c>
      <c r="C81" s="1059"/>
      <c r="D81" s="1047"/>
      <c r="E81" s="1044"/>
      <c r="F81" s="280" t="s">
        <v>200</v>
      </c>
      <c r="G81" s="300"/>
      <c r="H81" s="300"/>
      <c r="I81" s="300"/>
      <c r="J81" s="300"/>
      <c r="K81" s="1068">
        <f>+表紙!K105</f>
        <v>2502.1999999999998</v>
      </c>
      <c r="L81" s="1068"/>
      <c r="M81" s="1068"/>
      <c r="N81" s="1068"/>
      <c r="O81" s="1068"/>
      <c r="P81" s="303" t="s">
        <v>13</v>
      </c>
      <c r="Q81" s="1066"/>
      <c r="R81" s="1066"/>
      <c r="S81" s="1066"/>
      <c r="T81" s="1066"/>
      <c r="U81" s="1067"/>
      <c r="V81" s="467"/>
      <c r="W81" s="467"/>
      <c r="X81" s="309"/>
    </row>
    <row r="82" spans="1:24" ht="13.9" customHeight="1" x14ac:dyDescent="0.15">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59"/>
      <c r="D85" s="1047"/>
      <c r="E85" s="1044"/>
      <c r="F85" s="1052" t="str">
        <f>IF(COUNTA(表紙!F109)=1,+表紙!F109,"")</f>
        <v>【新築】
　・広域認定システムの運用状況確認と改善検討</v>
      </c>
      <c r="G85" s="1053"/>
      <c r="H85" s="1053"/>
      <c r="I85" s="1053"/>
      <c r="J85" s="1053"/>
      <c r="K85" s="1053"/>
      <c r="L85" s="1053"/>
      <c r="M85" s="1053"/>
      <c r="N85" s="1053"/>
      <c r="O85" s="1053"/>
      <c r="P85" s="1053"/>
      <c r="Q85" s="1053"/>
      <c r="R85" s="1053"/>
      <c r="S85" s="1053"/>
      <c r="T85" s="1053"/>
      <c r="U85" s="1054"/>
      <c r="V85" s="321"/>
    </row>
    <row r="86" spans="1:24" ht="13.9"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47"/>
      <c r="E96" s="1044"/>
      <c r="F96" s="1052" t="str">
        <f>IF(COUNTA(表紙!F120)=1,+表紙!F120,"")</f>
        <v>【新築】　 広域認定システムに即した形の分別一覧表を用いて、その運用を図っている
【解体】   11分別　・・・ﾏﾆｭｱﾙ運用中
　　　　　　解体施工店との会議（月1回）や施工現場ﾊﾟﾄﾛｰﾙで分別の徹底を促す</v>
      </c>
      <c r="G96" s="1053"/>
      <c r="H96" s="1053"/>
      <c r="I96" s="1053"/>
      <c r="J96" s="1053"/>
      <c r="K96" s="1053"/>
      <c r="L96" s="1053"/>
      <c r="M96" s="1053"/>
      <c r="N96" s="1053"/>
      <c r="O96" s="1053"/>
      <c r="P96" s="1053"/>
      <c r="Q96" s="1053"/>
      <c r="R96" s="1053"/>
      <c r="S96" s="1053"/>
      <c r="T96" s="1053"/>
      <c r="U96" s="1054"/>
      <c r="V96" s="321"/>
    </row>
    <row r="97" spans="3:25" ht="13.9"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47"/>
      <c r="E102" s="1044"/>
      <c r="F102" s="1099" t="str">
        <f>IF(COUNTA(表紙!F126)=1,+表紙!F126,"")</f>
        <v>【新築】　 ・分別状況の事例展開により、分別搬出の徹底を図る</v>
      </c>
      <c r="G102" s="1100"/>
      <c r="H102" s="1100"/>
      <c r="I102" s="1100"/>
      <c r="J102" s="1100"/>
      <c r="K102" s="1100"/>
      <c r="L102" s="1100"/>
      <c r="M102" s="1100"/>
      <c r="N102" s="1100"/>
      <c r="O102" s="1100"/>
      <c r="P102" s="1100"/>
      <c r="Q102" s="1100"/>
      <c r="R102" s="1100"/>
      <c r="S102" s="1100"/>
      <c r="T102" s="1100"/>
      <c r="U102" s="1101"/>
      <c r="V102" s="321"/>
    </row>
    <row r="103" spans="3:25" ht="13.9"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47"/>
      <c r="E112" s="1097"/>
      <c r="F112" s="1052" t="str">
        <f>IF(COUNTA(表紙!F136)=1,+表紙!F136,"")</f>
        <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47"/>
      <c r="E123" s="1044"/>
      <c r="F123" s="1052" t="str">
        <f>IF(COUNTA(表紙!F147)=1,+表紙!F147,"")</f>
        <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 customHeight="1" x14ac:dyDescent="0.15">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3.9"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47"/>
      <c r="E136" s="1044"/>
      <c r="F136" s="1052" t="str">
        <f>IF(COUNTA(表紙!F160)=1,+表紙!F160,"")</f>
        <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 customHeight="1" x14ac:dyDescent="0.15">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47"/>
      <c r="E148" s="1044"/>
      <c r="F148" s="1052" t="str">
        <f>IF(COUNTA(表紙!F172)=1,+表紙!F172,"")</f>
        <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47"/>
      <c r="E161" s="1097"/>
      <c r="F161" s="1052" t="str">
        <f>IF(COUNTA(表紙!F185)=1,+表紙!F185,"")</f>
        <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47"/>
      <c r="E173" s="1044"/>
      <c r="F173" s="1052" t="str">
        <f>IF(COUNTA(表紙!F197)=1,+表紙!F197,"")</f>
        <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47"/>
      <c r="E184" s="1044"/>
      <c r="F184" s="1115" t="s">
        <v>267</v>
      </c>
      <c r="G184" s="1116"/>
      <c r="H184" s="1116"/>
      <c r="I184" s="1116"/>
      <c r="J184" s="1116"/>
      <c r="K184" s="1075">
        <f>+表紙!K208</f>
        <v>2467.9</v>
      </c>
      <c r="L184" s="1075"/>
      <c r="M184" s="1075"/>
      <c r="N184" s="1075"/>
      <c r="O184" s="1075"/>
      <c r="P184" s="327" t="s">
        <v>13</v>
      </c>
      <c r="Q184" s="1105" t="s">
        <v>293</v>
      </c>
      <c r="R184" s="1106"/>
      <c r="S184" s="1106"/>
      <c r="T184" s="1106"/>
      <c r="U184" s="1107"/>
      <c r="V184" s="467"/>
      <c r="W184" s="467"/>
      <c r="X184" s="321"/>
      <c r="Y184" s="341"/>
    </row>
    <row r="185" spans="3:25" ht="43.15" customHeight="1" x14ac:dyDescent="0.15">
      <c r="C185" s="325"/>
      <c r="D185" s="1047"/>
      <c r="E185" s="1044"/>
      <c r="F185" s="328"/>
      <c r="G185" s="798" t="s">
        <v>223</v>
      </c>
      <c r="H185" s="799"/>
      <c r="I185" s="799"/>
      <c r="J185" s="799"/>
      <c r="K185" s="1075">
        <f>+表紙!K209</f>
        <v>537.70000000000005</v>
      </c>
      <c r="L185" s="1075"/>
      <c r="M185" s="1075"/>
      <c r="N185" s="1075"/>
      <c r="O185" s="1075"/>
      <c r="P185" s="459" t="s">
        <v>13</v>
      </c>
      <c r="Q185" s="1108"/>
      <c r="R185" s="1109"/>
      <c r="S185" s="1109"/>
      <c r="T185" s="1109"/>
      <c r="U185" s="1110"/>
      <c r="V185" s="467"/>
      <c r="W185" s="467"/>
      <c r="X185" s="321"/>
      <c r="Y185" s="341"/>
    </row>
    <row r="186" spans="3:25" ht="43.15" customHeight="1" x14ac:dyDescent="0.15">
      <c r="C186" s="325"/>
      <c r="D186" s="1047"/>
      <c r="E186" s="1044"/>
      <c r="F186" s="328"/>
      <c r="G186" s="798" t="s">
        <v>224</v>
      </c>
      <c r="H186" s="799"/>
      <c r="I186" s="799"/>
      <c r="J186" s="799"/>
      <c r="K186" s="1075">
        <f>+表紙!K210</f>
        <v>2281.1</v>
      </c>
      <c r="L186" s="1075"/>
      <c r="M186" s="1075"/>
      <c r="N186" s="1075"/>
      <c r="O186" s="1075"/>
      <c r="P186" s="459" t="s">
        <v>13</v>
      </c>
      <c r="Q186" s="1108"/>
      <c r="R186" s="1109"/>
      <c r="S186" s="1109"/>
      <c r="T186" s="1109"/>
      <c r="U186" s="1110"/>
      <c r="V186" s="467"/>
      <c r="W186" s="467"/>
      <c r="X186" s="321"/>
      <c r="Y186" s="341"/>
    </row>
    <row r="187" spans="3:25" ht="43.15" customHeight="1" x14ac:dyDescent="0.15">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15" customHeight="1" x14ac:dyDescent="0.15">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3.9"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47"/>
      <c r="E190" s="1044"/>
      <c r="F190" s="1052" t="str">
        <f>IF(COUNTA(表紙!F214)=1,+表紙!F214,"")</f>
        <v>・優良認定処理業者への持ち込み推進</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7"/>
      <c r="E201" s="1044"/>
      <c r="F201" s="1115" t="s">
        <v>267</v>
      </c>
      <c r="G201" s="1116"/>
      <c r="H201" s="1116"/>
      <c r="I201" s="1116"/>
      <c r="J201" s="1116"/>
      <c r="K201" s="1075">
        <f>+表紙!K225</f>
        <v>2502.1999999999998</v>
      </c>
      <c r="L201" s="1075"/>
      <c r="M201" s="1075"/>
      <c r="N201" s="1075"/>
      <c r="O201" s="1075"/>
      <c r="P201" s="327" t="s">
        <v>13</v>
      </c>
      <c r="Q201" s="1105" t="s">
        <v>366</v>
      </c>
      <c r="R201" s="1106"/>
      <c r="S201" s="1106"/>
      <c r="T201" s="1106"/>
      <c r="U201" s="1107"/>
      <c r="V201" s="365"/>
      <c r="W201" s="365"/>
      <c r="X201" s="321"/>
      <c r="Y201" s="341"/>
    </row>
    <row r="202" spans="3:25" ht="45" customHeight="1" x14ac:dyDescent="0.15">
      <c r="C202" s="325"/>
      <c r="D202" s="1047"/>
      <c r="E202" s="1044"/>
      <c r="F202" s="328"/>
      <c r="G202" s="798" t="s">
        <v>223</v>
      </c>
      <c r="H202" s="799"/>
      <c r="I202" s="799"/>
      <c r="J202" s="799"/>
      <c r="K202" s="1075">
        <f>+表紙!K226</f>
        <v>565.79999999999995</v>
      </c>
      <c r="L202" s="1075"/>
      <c r="M202" s="1075"/>
      <c r="N202" s="1075"/>
      <c r="O202" s="1075"/>
      <c r="P202" s="459" t="s">
        <v>13</v>
      </c>
      <c r="Q202" s="1108"/>
      <c r="R202" s="1109"/>
      <c r="S202" s="1109"/>
      <c r="T202" s="1109"/>
      <c r="U202" s="1110"/>
      <c r="V202" s="365"/>
      <c r="W202" s="365"/>
      <c r="X202" s="321"/>
      <c r="Y202" s="341"/>
    </row>
    <row r="203" spans="3:25" ht="45" customHeight="1" x14ac:dyDescent="0.15">
      <c r="C203" s="325"/>
      <c r="D203" s="1047"/>
      <c r="E203" s="1044"/>
      <c r="F203" s="328"/>
      <c r="G203" s="798" t="s">
        <v>224</v>
      </c>
      <c r="H203" s="799"/>
      <c r="I203" s="799"/>
      <c r="J203" s="799"/>
      <c r="K203" s="1075">
        <f>+表紙!K227</f>
        <v>2352.8000000000002</v>
      </c>
      <c r="L203" s="1075"/>
      <c r="M203" s="1075"/>
      <c r="N203" s="1075"/>
      <c r="O203" s="1075"/>
      <c r="P203" s="459" t="s">
        <v>13</v>
      </c>
      <c r="Q203" s="1108"/>
      <c r="R203" s="1109"/>
      <c r="S203" s="1109"/>
      <c r="T203" s="1109"/>
      <c r="U203" s="1110"/>
      <c r="V203" s="365"/>
      <c r="W203" s="365"/>
      <c r="X203" s="321"/>
      <c r="Y203" s="341"/>
    </row>
    <row r="204" spans="3:25" ht="45" customHeight="1" x14ac:dyDescent="0.15">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x14ac:dyDescent="0.15">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3.9"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47"/>
      <c r="E207" s="1044"/>
      <c r="F207" s="1052" t="str">
        <f>IF(COUNTA(表紙!F231)=1,+表紙!F231,"")</f>
        <v>・優良認定処理業者への持ち込み推進</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150000000000006"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東京セキスイハイム株式会社　首都圏事業本部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9"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東京セキスイハイム株式会社　首都圏事業本部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2</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2.2000000000000002</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2</v>
      </c>
      <c r="P27" s="863"/>
      <c r="Q27" s="863"/>
      <c r="R27" s="863"/>
      <c r="S27" s="59" t="s">
        <v>38</v>
      </c>
      <c r="T27" s="80"/>
      <c r="U27" s="80"/>
      <c r="X27" s="78" t="s">
        <v>39</v>
      </c>
      <c r="Y27" s="81"/>
      <c r="AG27" s="68"/>
      <c r="AH27" s="68"/>
      <c r="AI27" s="68"/>
      <c r="AJ27" s="68"/>
      <c r="AK27" s="905">
        <f>+AG18+O27</f>
        <v>2</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2</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2.2000000000000002</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2</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2.2000000000000002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東京セキスイハイム株式会社　首都圏事業本部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東京セキスイハイム株式会社　首都圏事業本部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E21" zoomScale="90" zoomScaleNormal="90"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東京セキスイハイム株式会社　首都圏事業本部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18</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17.2</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16</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18</v>
      </c>
      <c r="P27" s="863"/>
      <c r="Q27" s="863"/>
      <c r="R27" s="863"/>
      <c r="S27" s="59" t="s">
        <v>38</v>
      </c>
      <c r="T27" s="80"/>
      <c r="U27" s="80"/>
      <c r="X27" s="78" t="s">
        <v>39</v>
      </c>
      <c r="Y27" s="81"/>
      <c r="AG27" s="68"/>
      <c r="AH27" s="68"/>
      <c r="AI27" s="68"/>
      <c r="AJ27" s="68"/>
      <c r="AK27" s="905">
        <f>+AG18+O27</f>
        <v>18</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16</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17.2</v>
      </c>
      <c r="G29" s="875"/>
      <c r="H29" s="234" t="s">
        <v>198</v>
      </c>
      <c r="L29" s="872"/>
      <c r="O29" s="71"/>
      <c r="P29" s="163"/>
      <c r="Q29" s="66" t="s">
        <v>183</v>
      </c>
      <c r="R29" s="839" t="s">
        <v>33</v>
      </c>
      <c r="S29" s="855"/>
      <c r="T29" s="855"/>
      <c r="U29" s="856"/>
      <c r="V29" s="63"/>
      <c r="W29" s="82"/>
      <c r="X29" s="860" t="s">
        <v>315</v>
      </c>
      <c r="Y29" s="861"/>
      <c r="Z29" s="853">
        <v>2</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4</v>
      </c>
      <c r="G30" s="875"/>
      <c r="H30" s="234" t="s">
        <v>198</v>
      </c>
      <c r="L30" s="872"/>
      <c r="O30" s="71"/>
      <c r="Q30" s="862">
        <f>+ROUND(Z28,1)+ROUND(Z29,1)+ROUND(Z30,1)</f>
        <v>18</v>
      </c>
      <c r="R30" s="863"/>
      <c r="S30" s="863"/>
      <c r="T30" s="863"/>
      <c r="U30" s="59" t="s">
        <v>16</v>
      </c>
      <c r="X30" s="860" t="s">
        <v>186</v>
      </c>
      <c r="Y30" s="861"/>
      <c r="Z30" s="853"/>
      <c r="AA30" s="854"/>
      <c r="AB30" s="854"/>
      <c r="AC30" s="854"/>
      <c r="AD30" s="854"/>
      <c r="AE30" s="59" t="s">
        <v>13</v>
      </c>
      <c r="AK30" s="814">
        <v>4</v>
      </c>
      <c r="AL30" s="815"/>
      <c r="AM30" s="815"/>
      <c r="AN30" s="815"/>
      <c r="AO30" s="67" t="s">
        <v>13</v>
      </c>
      <c r="AR30" s="921"/>
      <c r="AS30" s="918"/>
      <c r="AT30" s="918"/>
      <c r="AU30" s="919"/>
    </row>
    <row r="31" spans="2:48" ht="27" customHeight="1" thickTop="1" thickBot="1" x14ac:dyDescent="0.2">
      <c r="B31" s="888" t="s">
        <v>375</v>
      </c>
      <c r="C31" s="839"/>
      <c r="D31" s="839"/>
      <c r="E31" s="840"/>
      <c r="F31" s="874">
        <v>15.5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G19"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東京セキスイハイム株式会社　首都圏事業本部　神奈川支店</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0.8</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0.7</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0.8</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0.8</v>
      </c>
      <c r="P27" s="863"/>
      <c r="Q27" s="863"/>
      <c r="R27" s="863"/>
      <c r="S27" s="59" t="s">
        <v>38</v>
      </c>
      <c r="T27" s="80"/>
      <c r="U27" s="80"/>
      <c r="X27" s="78" t="s">
        <v>39</v>
      </c>
      <c r="Y27" s="81"/>
      <c r="AG27" s="68"/>
      <c r="AH27" s="68"/>
      <c r="AI27" s="68"/>
      <c r="AJ27" s="68"/>
      <c r="AK27" s="905">
        <f>+AG18+O27</f>
        <v>0.8</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0.8</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0.7</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0.7</v>
      </c>
      <c r="G30" s="875"/>
      <c r="H30" s="234" t="s">
        <v>198</v>
      </c>
      <c r="L30" s="872"/>
      <c r="O30" s="71"/>
      <c r="Q30" s="862">
        <f>+ROUND(Z28,1)+ROUND(Z29,1)+ROUND(Z30,1)</f>
        <v>0.8</v>
      </c>
      <c r="R30" s="863"/>
      <c r="S30" s="863"/>
      <c r="T30" s="863"/>
      <c r="U30" s="59" t="s">
        <v>16</v>
      </c>
      <c r="X30" s="860" t="s">
        <v>186</v>
      </c>
      <c r="Y30" s="861"/>
      <c r="Z30" s="853"/>
      <c r="AA30" s="854"/>
      <c r="AB30" s="854"/>
      <c r="AC30" s="854"/>
      <c r="AD30" s="854"/>
      <c r="AE30" s="59" t="s">
        <v>13</v>
      </c>
      <c r="AK30" s="814">
        <v>0.8</v>
      </c>
      <c r="AL30" s="815"/>
      <c r="AM30" s="815"/>
      <c r="AN30" s="815"/>
      <c r="AO30" s="67" t="s">
        <v>13</v>
      </c>
      <c r="AR30" s="921"/>
      <c r="AS30" s="918"/>
      <c r="AT30" s="918"/>
      <c r="AU30" s="919"/>
    </row>
    <row r="31" spans="2:48" ht="27" customHeight="1" thickTop="1" thickBot="1" x14ac:dyDescent="0.2">
      <c r="B31" s="888" t="s">
        <v>375</v>
      </c>
      <c r="C31" s="839"/>
      <c r="D31" s="839"/>
      <c r="E31" s="840"/>
      <c r="F31" s="874">
        <v>0.7</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9"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東京セキスイハイム株式会社　首都圏事業本部　神奈川支店</v>
      </c>
      <c r="AF5" s="816"/>
      <c r="AG5" s="816"/>
      <c r="AH5" s="816"/>
      <c r="AI5" s="816"/>
      <c r="AJ5" s="816"/>
      <c r="AK5" s="816"/>
      <c r="AL5" s="816"/>
      <c r="AM5" s="816"/>
      <c r="AN5" s="816"/>
      <c r="AO5" s="816"/>
      <c r="AP5" s="816"/>
      <c r="AQ5" s="816"/>
      <c r="AR5" s="816"/>
      <c r="AS5" s="816"/>
      <c r="AT5" s="816"/>
      <c r="AU5" s="816"/>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590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555.6</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560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590</v>
      </c>
      <c r="P27" s="863"/>
      <c r="Q27" s="863"/>
      <c r="R27" s="863"/>
      <c r="S27" s="59" t="s">
        <v>38</v>
      </c>
      <c r="T27" s="80"/>
      <c r="U27" s="80"/>
      <c r="X27" s="78" t="s">
        <v>39</v>
      </c>
      <c r="Y27" s="81"/>
      <c r="AG27" s="68"/>
      <c r="AH27" s="68"/>
      <c r="AI27" s="68"/>
      <c r="AJ27" s="68"/>
      <c r="AK27" s="905">
        <f>+AG18+O27</f>
        <v>590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560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555.6</v>
      </c>
      <c r="G29" s="875"/>
      <c r="H29" s="234" t="s">
        <v>198</v>
      </c>
      <c r="L29" s="872"/>
      <c r="O29" s="71"/>
      <c r="P29" s="163"/>
      <c r="Q29" s="66" t="s">
        <v>183</v>
      </c>
      <c r="R29" s="839" t="s">
        <v>33</v>
      </c>
      <c r="S29" s="855"/>
      <c r="T29" s="855"/>
      <c r="U29" s="856"/>
      <c r="V29" s="63"/>
      <c r="W29" s="82"/>
      <c r="X29" s="860" t="s">
        <v>315</v>
      </c>
      <c r="Y29" s="861"/>
      <c r="Z29" s="853">
        <v>30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360</v>
      </c>
      <c r="G30" s="875"/>
      <c r="H30" s="234" t="s">
        <v>198</v>
      </c>
      <c r="L30" s="872"/>
      <c r="O30" s="71"/>
      <c r="Q30" s="862">
        <f>+ROUND(Z28,1)+ROUND(Z29,1)+ROUND(Z30,1)</f>
        <v>590</v>
      </c>
      <c r="R30" s="863"/>
      <c r="S30" s="863"/>
      <c r="T30" s="863"/>
      <c r="U30" s="59" t="s">
        <v>16</v>
      </c>
      <c r="X30" s="860" t="s">
        <v>186</v>
      </c>
      <c r="Y30" s="861"/>
      <c r="Z30" s="853"/>
      <c r="AA30" s="854"/>
      <c r="AB30" s="854"/>
      <c r="AC30" s="854"/>
      <c r="AD30" s="854"/>
      <c r="AE30" s="59" t="s">
        <v>13</v>
      </c>
      <c r="AK30" s="814">
        <v>360</v>
      </c>
      <c r="AL30" s="815"/>
      <c r="AM30" s="815"/>
      <c r="AN30" s="815"/>
      <c r="AO30" s="67" t="s">
        <v>13</v>
      </c>
      <c r="AR30" s="921"/>
      <c r="AS30" s="918"/>
      <c r="AT30" s="918"/>
      <c r="AU30" s="919"/>
    </row>
    <row r="31" spans="2:48" ht="27" customHeight="1" thickTop="1" thickBot="1" x14ac:dyDescent="0.2">
      <c r="B31" s="888" t="s">
        <v>375</v>
      </c>
      <c r="C31" s="839"/>
      <c r="D31" s="839"/>
      <c r="E31" s="840"/>
      <c r="F31" s="874">
        <v>528</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2025-07-03T10:55:38Z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