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1ECFF638-04F7-4355-8A2D-F5C1F358CE05}" xr6:coauthVersionLast="36" xr6:coauthVersionMax="36" xr10:uidLastSave="{00000000-0000-0000-0000-000000000000}"/>
  <bookViews>
    <workbookView xWindow="0" yWindow="0" windowWidth="28800" windowHeight="1179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<sst xmlns="http://schemas.openxmlformats.org/spreadsheetml/2006/main" count="3304" uniqueCount="472">
  <si>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</si>
  <si>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</si>
  <si>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</si>
  <si>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</si>
  <si>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</si>
  <si>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</si>
  <si>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</si>
  <si>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</si>
  <si>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</si>
  <si>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</si>
  <si>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</si>
  <si>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</si>
  <si>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</si>
  <si>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</si>
  <si>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</si>
  <si>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</si>
  <si>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</si>
  <si>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</si>
  <si>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</si>
  <si>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</si>
  <si>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</si>
  <si>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</si>
  <si>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</si>
  <si>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</si>
  <si>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</si>
  <si>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</si>
  <si>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</si>
  <si>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</si>
  <si>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</si>
  <si>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</si>
  <si>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</si>
  <si>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</si>
  <si>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</si>
  <si>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</si>
  <si>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</si>
  <si>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</si>
  <si>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</si>
  <si>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</si>
  <si>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</si>
  <si>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</si>
  <si>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</si>
  <si>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</si>
  <si>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</si>
  <si>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</si>
  <si>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</si>
  <si>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</si>
  <si>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</si>
  <si>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</si>
  <si>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</si>
  <si>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</si>
  <si>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</si>
  <si>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</si>
  <si>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</si>
  <si>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</si>
  <si>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</si>
  <si>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</si>
  <si>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</si>
  <si>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</si>
  <si>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</si>
  <si>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</si>
  <si>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</si>
  <si>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</si>
  <si>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</si>
  <si>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</si>
  <si>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</si>
  <si>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</si>
  <si>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</si>
  <si>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</si>
  <si>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</si>
  <si>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</si>
  <si>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</si>
  <si>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</si>
  <si>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</si>
  <si>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</si>
  <si>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</si>
  <si>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</si>
  <si>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</si>
  <si>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</si>
  <si>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</si>
  <si>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</si>
  <si>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</si>
  <si>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</si>
  <si>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</si>
  <si>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</si>
  <si>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</si>
  <si>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</si>
  <si>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</si>
  <si>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</si>
  <si>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</si>
  <si>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</si>
  <si>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</si>
  <si>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</si>
  <si>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</si>
  <si>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</si>
  <si>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</si>
  <si>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</si>
  <si>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</si>
  <si>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</si>
  <si>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</si>
  <si>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</si>
  <si>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</si>
  <si>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</si>
  <si>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</si>
  <si>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</si>
  <si>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</si>
  <si>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</si>
  <si>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</si>
  <si>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</si>
  <si>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</si>
  <si>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</si>
  <si>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</si>
  <si>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</si>
  <si>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</si>
  <si>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</si>
  <si>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</si>
  <si>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</si>
  <si>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</si>
  <si>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</si>
  <si>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</si>
  <si>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</si>
  <si>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</si>
  <si>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</si>
  <si>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</si>
  <si>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</si>
  <si>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</si>
  <si>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</si>
  <si>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</si>
  <si>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</si>
  <si>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</si>
  <si>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</si>
  <si>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</si>
  <si>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</si>
  <si>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</si>
  <si>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</si>
  <si>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</si>
  <si>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</si>
  <si>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</si>
  <si>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</si>
  <si>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</si>
  <si>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</si>
  <si>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</si>
  <si>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</si>
  <si>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</si>
  <si>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</si>
  <si>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</si>
  <si>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</si>
  <si>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</si>
  <si>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</si>
  <si>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</si>
  <si>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</si>
  <si>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</si>
  <si>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</si>
  <si>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</si>
  <si>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</si>
  <si>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</si>
  <si>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</si>
  <si>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</si>
  <si>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</si>
  <si>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</si>
  <si>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</si>
  <si>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</si>
  <si>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</si>
  <si>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</si>
  <si>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</si>
  <si>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</si>
  <si>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</si>
  <si>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</si>
  <si>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</si>
  <si>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</si>
  <si>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</si>
  <si>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</si>
  <si>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</si>
  <si>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</si>
  <si>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</si>
  <si>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</si>
  <si>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</si>
  <si>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</si>
  <si>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</si>
  <si>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</si>
  <si>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</si>
  <si>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</si>
  <si>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</si>
  <si>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</si>
  <si>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</si>
  <si>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</si>
  <si>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</si>
  <si>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</si>
  <si>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</si>
  <si>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</si>
  <si>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</si>
  <si>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</si>
  <si>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</si>
  <si>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</si>
  <si>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</si>
  <si>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</si>
  <si>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</si>
  <si>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</si>
  <si>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</si>
  <si>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</si>
  <si>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</si>
  <si>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</si>
  <si>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</si>
  <si>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</si>
  <si>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</si>
  <si>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</si>
  <si>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</si>
  <si>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</si>
  <si>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</si>
  <si>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</si>
  <si>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</si>
  <si>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</si>
  <si>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</si>
  <si>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</si>
  <si>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</si>
  <si>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</si>
  <si>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</si>
  <si>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</si>
  <si>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</si>
  <si>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</si>
  <si>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</si>
  <si>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</si>
  <si>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</si>
  <si>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</si>
  <si>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</si>
  <si>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</si>
  <si>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</si>
  <si>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</si>
  <si>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</si>
  <si>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</si>
  <si>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</si>
  <si>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</si>
  <si>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</si>
  <si>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</si>
  <si>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</si>
  <si>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</si>
  <si>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</si>
  <si>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</si>
  <si>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</si>
  <si>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</si>
  <si>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</si>
  <si>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</si>
  <si>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</si>
  <si>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</si>
  <si>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</si>
  <si>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</si>
  <si>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</si>
  <si>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</si>
  <si>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</si>
  <si>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</si>
  <si>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</si>
  <si>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</si>
  <si>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</si>
  <si>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</si>
  <si>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</si>
  <si>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</si>
  <si>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</si>
  <si>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</si>
  <si>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</si>
  <si>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</si>
  <si>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</si>
  <si>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</si>
  <si>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</si>
  <si>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</si>
  <si>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</si>
  <si>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</si>
  <si>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</si>
  <si>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</si>
  <si>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</si>
  <si>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</si>
  <si>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</si>
  <si>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</si>
  <si>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</si>
  <si>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</si>
  <si>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</si>
  <si>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</si>
  <si>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</si>
  <si>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</si>
  <si>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</si>
  <si>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</si>
  <si>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</si>
  <si>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</si>
  <si>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</si>
  <si>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</si>
  <si>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</si>
  <si>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</si>
  <si>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</si>
  <si>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</si>
  <si>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</si>
  <si>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</si>
  <si>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</si>
  <si>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</si>
  <si>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</si>
  <si>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</si>
  <si>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</si>
  <si>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</si>
  <si>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</si>
  <si>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</si>
  <si>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</si>
  <si>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</si>
  <si>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</si>
  <si>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</si>
  <si>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</si>
  <si>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</si>
  <si>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</si>
  <si>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</si>
  <si>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</si>
  <si>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</si>
  <si>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</si>
  <si>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</si>
  <si>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</si>
  <si>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</si>
  <si>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</si>
  <si>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</si>
  <si>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</si>
  <si>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</si>
  <si>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</si>
  <si>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</si>
  <si>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</si>
  <si>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</si>
  <si>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</si>
  <si>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</si>
  <si>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</si>
  <si>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</si>
  <si>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</si>
  <si>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</si>
  <si>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</si>
  <si>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</si>
  <si>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</si>
  <si>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</si>
  <si>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</si>
  <si>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</si>
  <si>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</si>
  <si>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</si>
  <si>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</si>
  <si>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</si>
  <si>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</si>
  <si>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</si>
  <si>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</si>
  <si>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</si>
  <si>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</si>
  <si>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</si>
  <si>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</si>
  <si>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</si>
  <si>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</si>
  <si>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</si>
  <si>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</si>
  <si>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</si>
  <si>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</si>
  <si>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</si>
  <si>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</si>
  <si>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</si>
  <si>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</si>
  <si>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</si>
  <si>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</si>
  <si>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</si>
  <si>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</si>
  <si>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</si>
  <si>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</si>
  <si>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</si>
  <si>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</si>
  <si>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</si>
  <si>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</si>
  <si>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</si>
  <si>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</si>
  <si>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</si>
  <si>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</si>
  <si>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</si>
  <si>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</si>
  <si>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</si>
  <si>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</si>
  <si>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</si>
  <si>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</si>
  <si>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</si>
  <si>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</si>
  <si>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</si>
  <si>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</si>
  <si>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</si>
  <si>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</si>
  <si>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</si>
  <si>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</si>
  <si>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</si>
  <si>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</si>
  <si>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</si>
  <si>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</si>
  <si>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</si>
  <si>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</si>
  <si>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</si>
  <si>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</si>
  <si>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</si>
  <si>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</si>
  <si>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</si>
  <si>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</si>
  <si>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</si>
  <si>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</si>
  <si>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</si>
  <si>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</si>
  <si>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</si>
  <si>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</si>
  <si>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</si>
  <si>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</si>
  <si>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</si>
  <si>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</si>
  <si>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</si>
  <si>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</si>
  <si>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</si>
  <si>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</si>
  <si>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</si>
  <si>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</si>
  <si>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</si>
  <si>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</si>
  <si>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</si>
  <si>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</si>
  <si>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</si>
  <si>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</si>
  <si>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</si>
  <si>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</si>
  <si>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</si>
  <si>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</si>
  <si>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</si>
  <si>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</si>
  <si>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</si>
  <si>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</si>
  <si>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</si>
  <si>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</si>
  <si>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</si>
  <si>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</si>
  <si>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</si>
  <si>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</si>
  <si>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</si>
  <si>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</si>
  <si>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</si>
  <si>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</si>
  <si>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</si>
  <si>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</si>
  <si>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</si>
  <si>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</si>
  <si>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</si>
  <si>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</si>
  <si>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</si>
  <si>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</si>
  <si>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</si>
  <si>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</si>
  <si>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</si>
  <si>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</si>
  <si>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</si>
  <si>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</si>
  <si>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</si>
  <si>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</si>
  <si>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</si>
  <si>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</si>
  <si>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</si>
  <si>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</si>
  <si>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</si>
  <si>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</si>
  <si>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</si>
  <si>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</si>
  <si>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</si>
  <si>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</si>
  <si>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</si>
  <si>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</si>
  <si>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</si>
  <si>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</si>
  <si>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</si>
  <si>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７年  ６月 ２０ 日</t>
    <phoneticPr fontId="3"/>
  </si>
  <si>
    <t>神奈川県横浜市港北区篠原町3202-1</t>
  </si>
  <si>
    <t>株式会社カンドー神奈川営業所　萩　友昭</t>
  </si>
  <si>
    <t>株式会社カンドー　神奈川営業所</t>
  </si>
  <si>
    <t>０４５－４３４－０２０１</t>
  </si>
  <si>
    <t>横浜市長</t>
  </si>
  <si>
    <t>0839　その他の管工事業</t>
  </si>
  <si>
    <t>○</t>
  </si>
  <si>
    <t>045-434-0201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</si>
</sst>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5" zoomScaleNormal="100" zoomScaleSheetLayoutView="100" workbookViewId="0">
      <selection activeCell="N51" sqref="N51"/>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470</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468</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2285</v>
      </c>
      <c r="N48" s="615"/>
      <c r="O48" s="616"/>
    </row>
    <row r="49" spans="3:21" ht="18" customHeight="1">
      <c r="C49" s="593" t="s">
        <v>11</v>
      </c>
      <c r="D49" s="594"/>
      <c r="E49" s="595"/>
      <c r="F49" s="648" t="s">
        <v>464</v>
      </c>
      <c r="G49" s="649"/>
      <c r="H49" s="649"/>
      <c r="I49" s="649"/>
      <c r="J49" s="649"/>
      <c r="K49" s="649"/>
      <c r="L49" s="463" t="s">
        <v>172</v>
      </c>
      <c r="M49" s="466"/>
      <c r="N49" s="617" t="s">
        <v>471</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469</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1004</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42</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7705</v>
      </c>
      <c r="I63" s="292" t="s">
        <v>4</v>
      </c>
      <c r="J63" s="571" t="s">
        <v>324</v>
      </c>
      <c r="K63" s="572"/>
      <c r="L63" s="573"/>
      <c r="M63" s="563">
        <f>+別紙!AA14</f>
        <v>7705</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11</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7705</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8701.7999999999993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7500</v>
      </c>
      <c r="E24" s="729"/>
      <c r="F24" s="729"/>
      <c r="G24" s="211" t="s">
        <v>198</v>
      </c>
      <c r="H24" s="707">
        <f>+F12</f>
        <v>8701.7999999999993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8701.7999999999993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8701.7999999999993</v>
      </c>
      <c r="Q27" s="712"/>
      <c r="R27" s="712"/>
      <c r="S27" s="712"/>
      <c r="T27" s="54" t="s">
        <v>38</v>
      </c>
      <c r="U27" s="74"/>
      <c r="V27" s="74"/>
      <c r="Y27" s="72" t="s">
        <v>39</v>
      </c>
      <c r="Z27" s="75"/>
      <c r="AH27" s="63"/>
      <c r="AI27" s="63"/>
      <c r="AJ27" s="63"/>
      <c r="AK27" s="63"/>
      <c r="AL27" s="675">
        <f>+AH18+P27</f>
        <v>8701.7999999999993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8701.7999999999993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7500</v>
      </c>
      <c r="E29" s="729"/>
      <c r="F29" s="729"/>
      <c r="G29" s="211" t="s">
        <v>198</v>
      </c>
      <c r="H29" s="707">
        <f>+AL27</f>
        <v>8701.7999999999993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v>
      </c>
      <c r="E30" s="729"/>
      <c r="F30" s="729"/>
      <c r="G30" s="211" t="s">
        <v>198</v>
      </c>
      <c r="H30" s="707">
        <f>+AL30</f>
        <v>0</v>
      </c>
      <c r="I30" s="708"/>
      <c r="J30" s="211" t="s">
        <v>198</v>
      </c>
      <c r="M30" s="681"/>
      <c r="P30" s="66"/>
      <c r="R30" s="711">
        <f>+ROUND(AA28,1)+ROUND(AA29,1)+ROUND(AA30,1)</f>
        <v>8701.7999999999993</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7500</v>
      </c>
      <c r="E31" s="729"/>
      <c r="F31" s="729"/>
      <c r="G31" s="211" t="s">
        <v>198</v>
      </c>
      <c r="H31" s="707">
        <f>+AS24</f>
        <v>8701.7999999999993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株式会社カンドー　神奈川営業所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AL32" sqref="AL32:AO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42.1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155</v>
      </c>
      <c r="E24" s="729"/>
      <c r="F24" s="729"/>
      <c r="G24" s="211" t="s">
        <v>198</v>
      </c>
      <c r="H24" s="707">
        <f>+F12</f>
        <v>42.1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42.1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42.1</v>
      </c>
      <c r="Q27" s="712"/>
      <c r="R27" s="712"/>
      <c r="S27" s="712"/>
      <c r="T27" s="54" t="s">
        <v>38</v>
      </c>
      <c r="U27" s="74"/>
      <c r="V27" s="74"/>
      <c r="Y27" s="72" t="s">
        <v>39</v>
      </c>
      <c r="Z27" s="75"/>
      <c r="AH27" s="63"/>
      <c r="AI27" s="63"/>
      <c r="AJ27" s="63"/>
      <c r="AK27" s="63"/>
      <c r="AL27" s="675">
        <f>+AH18+P27</f>
        <v>42.1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42.1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155</v>
      </c>
      <c r="E29" s="729"/>
      <c r="F29" s="729"/>
      <c r="G29" s="211" t="s">
        <v>198</v>
      </c>
      <c r="H29" s="707">
        <f>+AL27</f>
        <v>42.1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v>
      </c>
      <c r="E30" s="729"/>
      <c r="F30" s="729"/>
      <c r="G30" s="211" t="s">
        <v>198</v>
      </c>
      <c r="H30" s="707">
        <f>+AL30</f>
        <v>0</v>
      </c>
      <c r="I30" s="708"/>
      <c r="J30" s="211" t="s">
        <v>198</v>
      </c>
      <c r="M30" s="681"/>
      <c r="P30" s="66"/>
      <c r="R30" s="711">
        <f>+ROUND(AA28,1)+ROUND(AA29,1)+ROUND(AA30,1)</f>
        <v>42.1</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155</v>
      </c>
      <c r="E31" s="729"/>
      <c r="F31" s="729"/>
      <c r="G31" s="211" t="s">
        <v>198</v>
      </c>
      <c r="H31" s="707">
        <f>+AS24</f>
        <v>42.1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株式会社カンドー　神奈川営業所</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50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7500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155</v>
      </c>
      <c r="AA9" s="394">
        <f>IF(SUM(G9:Z9)&gt;0,SUM(G9:Z9),IF(AA$19&gt;0,"0",0))</f>
        <v>7705</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50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7500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155</v>
      </c>
      <c r="AA14" s="400">
        <f t="shared" si="0"/>
        <v>7705</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5</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1</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5</v>
      </c>
      <c r="AA15" s="400">
        <f t="shared" si="0"/>
        <v>11</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50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7500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155</v>
      </c>
      <c r="AA16" s="400">
        <f t="shared" si="0"/>
        <v>7705</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62.9</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0</v>
      </c>
      <c r="U19" s="404">
        <f t="shared" si="1"/>
        <v>0</v>
      </c>
      <c r="V19" s="404">
        <f t="shared" si="1"/>
        <v>8701.7999999999993</v>
      </c>
      <c r="W19" s="404">
        <f t="shared" si="1"/>
        <v>0</v>
      </c>
      <c r="X19" s="404">
        <f t="shared" si="1"/>
        <v>0</v>
      </c>
      <c r="Y19" s="404">
        <f t="shared" si="1"/>
        <v>0</v>
      </c>
      <c r="Z19" s="405">
        <f t="shared" si="1"/>
        <v>42.1</v>
      </c>
      <c r="AA19" s="406">
        <f t="shared" ref="AA19:AA25" si="2">SUM(G19:Z19)</f>
        <v>8806.7999999999993</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62.9</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8701.7999999999993</v>
      </c>
      <c r="W41" s="440">
        <f t="shared" si="8"/>
        <v>0</v>
      </c>
      <c r="X41" s="440">
        <f t="shared" si="8"/>
        <v>0</v>
      </c>
      <c r="Y41" s="440">
        <f t="shared" si="8"/>
        <v>0</v>
      </c>
      <c r="Z41" s="441">
        <f t="shared" si="8"/>
        <v>42.1</v>
      </c>
      <c r="AA41" s="442">
        <f t="shared" si="4"/>
        <v>8806.7999999999993</v>
      </c>
    </row>
    <row r="42" spans="2:27" ht="20.45" customHeight="1">
      <c r="B42" s="182"/>
      <c r="C42" s="791"/>
      <c r="D42" s="224"/>
      <c r="E42" s="222" t="s">
        <v>262</v>
      </c>
      <c r="F42" s="461"/>
      <c r="G42" s="431">
        <f t="shared" ref="G42:Z42" si="9">SUM(G43:G45)</f>
        <v>0</v>
      </c>
      <c r="H42" s="431">
        <f t="shared" si="9"/>
        <v>62.9</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8701.7999999999993</v>
      </c>
      <c r="W42" s="431">
        <f t="shared" si="9"/>
        <v>0</v>
      </c>
      <c r="X42" s="431">
        <f t="shared" si="9"/>
        <v>0</v>
      </c>
      <c r="Y42" s="431">
        <f t="shared" si="9"/>
        <v>0</v>
      </c>
      <c r="Z42" s="432">
        <f t="shared" si="9"/>
        <v>42.1</v>
      </c>
      <c r="AA42" s="433">
        <f t="shared" si="4"/>
        <v>8806.7999999999993</v>
      </c>
    </row>
    <row r="43" spans="2:27" ht="20.45" customHeight="1">
      <c r="B43" s="182"/>
      <c r="C43" s="791"/>
      <c r="D43" s="225"/>
      <c r="E43" s="220"/>
      <c r="F43" s="218" t="s">
        <v>235</v>
      </c>
      <c r="G43" s="434">
        <f>+ｱ.燃え殻!$AA$28</f>
        <v>0</v>
      </c>
      <c r="H43" s="434">
        <f>+ｲ.汚泥!$AA$28</f>
        <v>62.9</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8701.7999999999993</v>
      </c>
      <c r="W43" s="434">
        <f>+ﾁ.動物のふん尿!$AA$28</f>
        <v>0</v>
      </c>
      <c r="X43" s="434">
        <f>+ﾂ.動物の死体!$AA$28</f>
        <v>0</v>
      </c>
      <c r="Y43" s="434">
        <f>+ﾃ.ばいじん!$AA$28</f>
        <v>0</v>
      </c>
      <c r="Z43" s="435">
        <f>+ﾄ.混合廃棄物その他!$AA$28</f>
        <v>42.1</v>
      </c>
      <c r="AA43" s="436">
        <f t="shared" si="4"/>
        <v>8806.7999999999993</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62.9</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8701.7999999999993</v>
      </c>
      <c r="W47" s="443">
        <f>+ﾁ.動物のふん尿!$AL$27</f>
        <v>0</v>
      </c>
      <c r="X47" s="443">
        <f>+ﾂ.動物の死体!$AL$27</f>
        <v>0</v>
      </c>
      <c r="Y47" s="443">
        <f>+ﾃ.ばいじん!$AL$27</f>
        <v>0</v>
      </c>
      <c r="Z47" s="444">
        <f>+ﾄ.混合廃棄物その他!$AL$27</f>
        <v>42.1</v>
      </c>
      <c r="AA47" s="445">
        <f t="shared" si="4"/>
        <v>8806.7999999999993</v>
      </c>
    </row>
    <row r="48" spans="2:27" ht="20.45" customHeight="1">
      <c r="B48" s="182"/>
      <c r="C48" s="188"/>
      <c r="D48" s="187" t="s">
        <v>188</v>
      </c>
      <c r="E48" s="787" t="s">
        <v>238</v>
      </c>
      <c r="F48" s="788"/>
      <c r="G48" s="446">
        <f>+ｱ.燃え殻!$AL$30</f>
        <v>0</v>
      </c>
      <c r="H48" s="446">
        <f>+ｲ.汚泥!$AL$30</f>
        <v>2.6</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2.6</v>
      </c>
    </row>
    <row r="49" spans="2:27" ht="20.45" customHeight="1">
      <c r="B49" s="182"/>
      <c r="C49" s="188"/>
      <c r="D49" s="504" t="s">
        <v>190</v>
      </c>
      <c r="E49" s="800" t="s">
        <v>239</v>
      </c>
      <c r="F49" s="801"/>
      <c r="G49" s="517">
        <f>+ｱ.燃え殻!$AS$24</f>
        <v>0</v>
      </c>
      <c r="H49" s="517">
        <f>+ｲ.汚泥!$AS$24</f>
        <v>62.9</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8701.7999999999993</v>
      </c>
      <c r="W49" s="517">
        <f>+ﾁ.動物のふん尿!$AS$24</f>
        <v>0</v>
      </c>
      <c r="X49" s="517">
        <f>+ﾂ.動物の死体!$AS$24</f>
        <v>0</v>
      </c>
      <c r="Y49" s="517">
        <f>+ﾃ.ばいじん!$AS$24</f>
        <v>0</v>
      </c>
      <c r="Z49" s="518">
        <f>+ﾄ.混合廃棄物その他!$AS$24</f>
        <v>42.1</v>
      </c>
      <c r="AA49" s="519">
        <f t="shared" si="4"/>
        <v>8806.7999999999993</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112.9</v>
      </c>
      <c r="I63" s="501">
        <f t="shared" si="10"/>
        <v>0</v>
      </c>
      <c r="J63" s="501">
        <f t="shared" si="10"/>
        <v>0</v>
      </c>
      <c r="K63" s="501">
        <f t="shared" si="10"/>
        <v>0</v>
      </c>
      <c r="L63" s="501">
        <f t="shared" si="10"/>
        <v>0</v>
      </c>
      <c r="M63" s="501">
        <f t="shared" si="10"/>
        <v>0</v>
      </c>
      <c r="N63" s="501">
        <f t="shared" si="10"/>
        <v>0</v>
      </c>
      <c r="O63" s="501">
        <f t="shared" si="10"/>
        <v>0</v>
      </c>
      <c r="P63" s="501">
        <f t="shared" si="10"/>
        <v>0</v>
      </c>
      <c r="Q63" s="501">
        <f t="shared" si="10"/>
        <v>0</v>
      </c>
      <c r="R63" s="501">
        <f t="shared" si="10"/>
        <v>0</v>
      </c>
      <c r="S63" s="501">
        <f t="shared" si="10"/>
        <v>0</v>
      </c>
      <c r="T63" s="501">
        <f t="shared" si="10"/>
        <v>0</v>
      </c>
      <c r="U63" s="501">
        <f t="shared" si="10"/>
        <v>0</v>
      </c>
      <c r="V63" s="501">
        <f t="shared" si="10"/>
        <v>16201.8</v>
      </c>
      <c r="W63" s="501">
        <f t="shared" si="10"/>
        <v>0</v>
      </c>
      <c r="X63" s="501">
        <f t="shared" si="10"/>
        <v>0</v>
      </c>
      <c r="Y63" s="501">
        <f t="shared" si="10"/>
        <v>0</v>
      </c>
      <c r="Z63" s="501">
        <f t="shared" si="10"/>
        <v>197.1</v>
      </c>
      <c r="AA63" s="502">
        <f>+AA9+AA19+AA20</f>
        <v>16511.8</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７年  ６月 ２０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神奈川県横浜市港北区篠原町3202-1</v>
      </c>
      <c r="K16" s="850"/>
      <c r="L16" s="851"/>
      <c r="M16" s="851"/>
      <c r="N16" s="851"/>
      <c r="O16" s="852"/>
    </row>
    <row r="17" spans="1:48" ht="26.25" customHeight="1">
      <c r="C17" s="248"/>
      <c r="D17" s="249"/>
      <c r="E17" s="249"/>
      <c r="F17" s="249"/>
      <c r="G17" s="249"/>
      <c r="H17" s="253" t="s">
        <v>7</v>
      </c>
      <c r="I17" s="253"/>
      <c r="J17" s="850" t="str">
        <f>+表紙!J40</f>
        <v>株式会社カンドー神奈川営業所　萩　友昭</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０４５－４３４－０２０１</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株式会社カンドー　神奈川営業所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2285</v>
      </c>
      <c r="N25" s="902"/>
      <c r="O25" s="903"/>
    </row>
    <row r="26" spans="1:48" ht="18" customHeight="1">
      <c r="C26" s="882" t="s">
        <v>11</v>
      </c>
      <c r="D26" s="883"/>
      <c r="E26" s="884"/>
      <c r="F26" s="876" t="str">
        <f>+表紙!F49</f>
        <v>神奈川県横浜市港北区篠原町3202-1</v>
      </c>
      <c r="G26" s="877"/>
      <c r="H26" s="877"/>
      <c r="I26" s="877"/>
      <c r="J26" s="877"/>
      <c r="K26" s="877"/>
      <c r="L26" s="139" t="s">
        <v>172</v>
      </c>
      <c r="M26" s="258"/>
      <c r="N26" s="880" t="str">
        <f>IF(+表紙!N49="","",+表紙!N49)</f>
        <v>045-434-0201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0839　その他の管工事業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1004</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42</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7705</v>
      </c>
      <c r="I40" s="292" t="s">
        <v>4</v>
      </c>
      <c r="J40" s="571" t="s">
        <v>324</v>
      </c>
      <c r="K40" s="572"/>
      <c r="L40" s="573"/>
      <c r="M40" s="908">
        <f>+表紙!M63</f>
        <v>7705</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11</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7705</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9"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62.9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v>
      </c>
      <c r="E24" s="729"/>
      <c r="F24" s="729"/>
      <c r="G24" s="211" t="s">
        <v>198</v>
      </c>
      <c r="H24" s="707">
        <f>+F12</f>
        <v>62.9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62.9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62.9</v>
      </c>
      <c r="Q27" s="712"/>
      <c r="R27" s="712"/>
      <c r="S27" s="712"/>
      <c r="T27" s="54" t="s">
        <v>38</v>
      </c>
      <c r="U27" s="74"/>
      <c r="V27" s="74"/>
      <c r="Y27" s="72" t="s">
        <v>39</v>
      </c>
      <c r="Z27" s="75"/>
      <c r="AH27" s="63"/>
      <c r="AI27" s="63"/>
      <c r="AJ27" s="63"/>
      <c r="AK27" s="63"/>
      <c r="AL27" s="675">
        <f>+AH18+P27</f>
        <v>62.9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62.9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v>
      </c>
      <c r="E29" s="729"/>
      <c r="F29" s="729"/>
      <c r="G29" s="211" t="s">
        <v>198</v>
      </c>
      <c r="H29" s="707">
        <f>+AL27</f>
        <v>62.9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v>
      </c>
      <c r="E30" s="729"/>
      <c r="F30" s="729"/>
      <c r="G30" s="211" t="s">
        <v>198</v>
      </c>
      <c r="H30" s="707">
        <f>+AL30</f>
        <v>2.6</v>
      </c>
      <c r="I30" s="708"/>
      <c r="J30" s="211" t="s">
        <v>198</v>
      </c>
      <c r="M30" s="681"/>
      <c r="P30" s="66"/>
      <c r="R30" s="711">
        <f>+ROUND(AA28,1)+ROUND(AA29,1)+ROUND(AA30,1)</f>
        <v>62.9</v>
      </c>
      <c r="S30" s="712"/>
      <c r="T30" s="712"/>
      <c r="U30" s="712"/>
      <c r="V30" s="54" t="s">
        <v>16</v>
      </c>
      <c r="Y30" s="713" t="s">
        <v>186</v>
      </c>
      <c r="Z30" s="714"/>
      <c r="AA30" s="669"/>
      <c r="AB30" s="670"/>
      <c r="AC30" s="670"/>
      <c r="AD30" s="670"/>
      <c r="AE30" s="670"/>
      <c r="AF30" s="54" t="s">
        <v>13</v>
      </c>
      <c r="AL30" s="661">
        <v>2.6</v>
      </c>
      <c r="AM30" s="662"/>
      <c r="AN30" s="662"/>
      <c r="AO30" s="662"/>
      <c r="AP30" s="62" t="s">
        <v>13</v>
      </c>
      <c r="AS30" s="706"/>
      <c r="AT30" s="703"/>
      <c r="AU30" s="703"/>
      <c r="AV30" s="704"/>
      <c r="AW30" s="498"/>
    </row>
    <row r="31" spans="2:49" ht="27" customHeight="1" thickTop="1" thickBot="1">
      <c r="B31" s="740" t="s">
        <v>226</v>
      </c>
      <c r="C31" s="741"/>
      <c r="D31" s="729">
        <v>50</v>
      </c>
      <c r="E31" s="729"/>
      <c r="F31" s="729"/>
      <c r="G31" s="211" t="s">
        <v>198</v>
      </c>
      <c r="H31" s="707">
        <f>+AS24</f>
        <v>62.9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t="str">
        <f>IF(SUM(F12,F15)&gt;0,SUM(P12,P21,AH9,AS24,AS27,AS31)/SUM(F12,F15)*100,"")</f>
        <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t="str">
        <f>IF(SUM(F12,F15)&gt;0,SUM(P21,AS27,AS31,AU9,AU20)/SUM(F12,F15)*100,"")</f>
        <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株式会社カンドー　神奈川営業所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2025-06-20T07:11:14Z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