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0" documentId="13_ncr:1_{C89C5B3F-34B0-4A29-9724-E22F9D461031}" xr6:coauthVersionLast="47" xr6:coauthVersionMax="47" xr10:uidLastSave="{00000000-0000-0000-0000-000000000000}"/>
  <bookViews>
    <workbookView xWindow="31230" yWindow="0" windowWidth="14040" windowHeight="17580" tabRatio="808"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I49" i="94" s="1"/>
  <c r="AS24" i="76"/>
  <c r="AS24" i="77"/>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Y18" i="84" s="1"/>
  <c r="AO18" i="82"/>
  <c r="AH18" i="82" s="1"/>
  <c r="Y18" i="82" s="1"/>
  <c r="AO18" i="80"/>
  <c r="AH18" i="80" s="1"/>
  <c r="AO18" i="90"/>
  <c r="AH18" i="90" s="1"/>
  <c r="AO18" i="91"/>
  <c r="AH18" i="91"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F12" i="89" s="1"/>
  <c r="H24"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W49" i="94"/>
  <c r="Y18" i="91"/>
  <c r="P16" i="91" s="1"/>
  <c r="X58" i="94" s="1"/>
  <c r="P42" i="94" l="1"/>
  <c r="P41" i="94" s="1"/>
  <c r="P19" i="94" s="1"/>
  <c r="H31" i="87"/>
  <c r="AL27" i="91"/>
  <c r="X47" i="94" s="1"/>
  <c r="U49" i="94"/>
  <c r="M49" i="94"/>
  <c r="H31" i="77"/>
  <c r="K49" i="94"/>
  <c r="H31" i="76"/>
  <c r="J49" i="94"/>
  <c r="N49" i="94"/>
  <c r="H31" i="74"/>
  <c r="H49" i="94"/>
  <c r="H36" i="78"/>
  <c r="H37" i="78"/>
  <c r="H24" i="78"/>
  <c r="H31" i="2"/>
  <c r="Q36" i="94"/>
  <c r="Q35" i="94" s="1"/>
  <c r="Q26" i="94" s="1"/>
  <c r="Q27" i="94" s="1"/>
  <c r="G36" i="94"/>
  <c r="G35" i="94" s="1"/>
  <c r="H31" i="88"/>
  <c r="AL27" i="80"/>
  <c r="H29" i="80" s="1"/>
  <c r="N42" i="94"/>
  <c r="N41" i="94" s="1"/>
  <c r="N19" i="94" s="1"/>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36" i="94"/>
  <c r="N35" i="94" s="1"/>
  <c r="N26" i="94" s="1"/>
  <c r="N27" i="94" s="1"/>
  <c r="Y21" i="91"/>
  <c r="H27" i="91" s="1"/>
  <c r="P16" i="92"/>
  <c r="Z58" i="94" s="1"/>
  <c r="AA22" i="94"/>
  <c r="AA28" i="94"/>
  <c r="AL27" i="90"/>
  <c r="H29" i="90" s="1"/>
  <c r="AL27" i="78"/>
  <c r="G26" i="94"/>
  <c r="G27" i="94" s="1"/>
  <c r="G42" i="94"/>
  <c r="G41" i="94" s="1"/>
  <c r="G19" i="94" s="1"/>
  <c r="Y18" i="74"/>
  <c r="AL27" i="74"/>
  <c r="AL31" i="74" s="1"/>
  <c r="H60" i="94" s="1"/>
  <c r="Y18" i="76"/>
  <c r="AL27" i="76"/>
  <c r="P16" i="81"/>
  <c r="S58" i="94" s="1"/>
  <c r="Y21" i="81"/>
  <c r="H27" i="81" s="1"/>
  <c r="P16" i="85"/>
  <c r="M58" i="94" s="1"/>
  <c r="Y21" i="85"/>
  <c r="H27" i="85" s="1"/>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9" l="1"/>
  <c r="H29" i="91"/>
  <c r="V47" i="94"/>
  <c r="P16" i="75"/>
  <c r="I58" i="94" s="1"/>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<sst xmlns="http://schemas.openxmlformats.org/spreadsheetml/2006/main" count="3304" uniqueCount="472">
  <si>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</si>
  <si>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</si>
  <si>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</si>
  <si>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</si>
  <si>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</si>
  <si>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</si>
  <si>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</si>
  <si>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</si>
  <si>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</si>
  <si>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</si>
  <si>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</si>
  <si>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</si>
  <si>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</si>
  <si>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</si>
  <si>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</si>
  <si>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</si>
  <si>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</si>
  <si>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</si>
  <si>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</si>
  <si>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</si>
  <si>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</si>
  <si>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</si>
  <si>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</si>
  <si>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</si>
  <si>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</si>
  <si>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</si>
  <si>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</si>
  <si>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</si>
  <si>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</si>
  <si>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</si>
  <si>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</si>
  <si>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</si>
  <si>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</si>
  <si>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</si>
  <si>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</si>
  <si>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</si>
  <si>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</si>
  <si>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</si>
  <si>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</si>
  <si>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</si>
  <si>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</si>
  <si>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</si>
  <si>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</si>
  <si>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</si>
  <si>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</si>
  <si>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</si>
  <si>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</si>
  <si>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</si>
  <si>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</si>
  <si>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</si>
  <si>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</si>
  <si>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</si>
  <si>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</si>
  <si>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</si>
  <si>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</si>
  <si>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</si>
  <si>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</si>
  <si>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</si>
  <si>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</si>
  <si>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</si>
  <si>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</si>
  <si>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</si>
  <si>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</si>
  <si>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</si>
  <si>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</si>
  <si>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</si>
  <si>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</si>
  <si>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</si>
  <si>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</si>
  <si>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</si>
  <si>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</si>
  <si>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</si>
  <si>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</si>
  <si>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</si>
  <si>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</si>
  <si>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</si>
  <si>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</si>
  <si>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</si>
  <si>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</si>
  <si>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</si>
  <si>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</si>
  <si>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</si>
  <si>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</si>
  <si>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</si>
  <si>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</si>
  <si>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</si>
  <si>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</si>
  <si>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</si>
  <si>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</si>
  <si>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</si>
  <si>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</si>
  <si>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</si>
  <si>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</si>
  <si>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</si>
  <si>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</si>
  <si>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</si>
  <si>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</si>
  <si>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</si>
  <si>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</si>
  <si>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</si>
  <si>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</si>
  <si>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</si>
  <si>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</si>
  <si>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</si>
  <si>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</si>
  <si>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</si>
  <si>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</si>
  <si>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</si>
  <si>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</si>
  <si>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</si>
  <si>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</si>
  <si>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</si>
  <si>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</si>
  <si>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</si>
  <si>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</si>
  <si>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</si>
  <si>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</si>
  <si>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</si>
  <si>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</si>
  <si>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</si>
  <si>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</si>
  <si>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</si>
  <si>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</si>
  <si>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</si>
  <si>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</si>
  <si>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</si>
  <si>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</si>
  <si>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</si>
  <si>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</si>
  <si>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</si>
  <si>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</si>
  <si>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</si>
  <si>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</si>
  <si>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</si>
  <si>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</si>
  <si>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</si>
  <si>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</si>
  <si>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</si>
  <si>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</si>
  <si>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</si>
  <si>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</si>
  <si>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</si>
  <si>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</si>
  <si>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</si>
  <si>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</si>
  <si>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</si>
  <si>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</si>
  <si>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</si>
  <si>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</si>
  <si>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</si>
  <si>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</si>
  <si>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</si>
  <si>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</si>
  <si>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</si>
  <si>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</si>
  <si>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</si>
  <si>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</si>
  <si>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</si>
  <si>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</si>
  <si>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</si>
  <si>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</si>
  <si>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</si>
  <si>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</si>
  <si>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</si>
  <si>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</si>
  <si>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</si>
  <si>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</si>
  <si>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</si>
  <si>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</si>
  <si>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</si>
  <si>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</si>
  <si>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</si>
  <si>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</si>
  <si>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</si>
  <si>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</si>
  <si>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</si>
  <si>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</si>
  <si>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</si>
  <si>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</si>
  <si>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</si>
  <si>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</si>
  <si>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</si>
  <si>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</si>
  <si>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</si>
  <si>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</si>
  <si>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</si>
  <si>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</si>
  <si>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</si>
  <si>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</si>
  <si>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</si>
  <si>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</si>
  <si>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</si>
  <si>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</si>
  <si>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</si>
  <si>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</si>
  <si>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</si>
  <si>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</si>
  <si>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</si>
  <si>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</si>
  <si>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</si>
  <si>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</si>
  <si>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</si>
  <si>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</si>
  <si>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</si>
  <si>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</si>
  <si>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</si>
  <si>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</si>
  <si>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</si>
  <si>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</si>
  <si>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</si>
  <si>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</si>
  <si>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</si>
  <si>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</si>
  <si>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</si>
  <si>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</si>
  <si>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</si>
  <si>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</si>
  <si>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</si>
  <si>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</si>
  <si>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</si>
  <si>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</si>
  <si>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</si>
  <si>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</si>
  <si>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</si>
  <si>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</si>
  <si>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</si>
  <si>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</si>
  <si>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</si>
  <si>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</si>
  <si>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</si>
  <si>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</si>
  <si>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</si>
  <si>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</si>
  <si>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</si>
  <si>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</si>
  <si>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</si>
  <si>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</si>
  <si>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</si>
  <si>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</si>
  <si>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</si>
  <si>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</si>
  <si>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</si>
  <si>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</si>
  <si>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</si>
  <si>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</si>
  <si>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</si>
  <si>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</si>
  <si>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</si>
  <si>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</si>
  <si>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</si>
  <si>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</si>
  <si>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</si>
  <si>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</si>
  <si>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</si>
  <si>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</si>
  <si>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</si>
  <si>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</si>
  <si>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</si>
  <si>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</si>
  <si>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</si>
  <si>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</si>
  <si>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</si>
  <si>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</si>
  <si>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</si>
  <si>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</si>
  <si>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</si>
  <si>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</si>
  <si>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</si>
  <si>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</si>
  <si>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</si>
  <si>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</si>
  <si>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</si>
  <si>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</si>
  <si>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</si>
  <si>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</si>
  <si>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</si>
  <si>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</si>
  <si>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</si>
  <si>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</si>
  <si>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</si>
  <si>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</si>
  <si>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</si>
  <si>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</si>
  <si>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</si>
  <si>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</si>
  <si>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</si>
  <si>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</si>
  <si>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</si>
  <si>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</si>
  <si>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</si>
  <si>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</si>
  <si>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</si>
  <si>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</si>
  <si>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</si>
  <si>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</si>
  <si>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</si>
  <si>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</si>
  <si>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</si>
  <si>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</si>
  <si>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</si>
  <si>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</si>
  <si>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</si>
  <si>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</si>
  <si>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</si>
  <si>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</si>
  <si>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</si>
  <si>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</si>
  <si>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</si>
  <si>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</si>
  <si>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</si>
  <si>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</si>
  <si>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</si>
  <si>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</si>
  <si>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</si>
  <si>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</si>
  <si>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</si>
  <si>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</si>
  <si>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</si>
  <si>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</si>
  <si>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</si>
  <si>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</si>
  <si>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</si>
  <si>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</si>
  <si>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</si>
  <si>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</si>
  <si>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</si>
  <si>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</si>
  <si>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</si>
  <si>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</si>
  <si>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</si>
  <si>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</si>
  <si>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</si>
  <si>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</si>
  <si>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</si>
  <si>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</si>
  <si>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</si>
  <si>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</si>
  <si>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</si>
  <si>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</si>
  <si>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</si>
  <si>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</si>
  <si>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</si>
  <si>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</si>
  <si>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</si>
  <si>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</si>
  <si>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</si>
  <si>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</si>
  <si>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</si>
  <si>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</si>
  <si>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</si>
  <si>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</si>
  <si>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</si>
  <si>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</si>
  <si>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</si>
  <si>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</si>
  <si>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</si>
  <si>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</si>
  <si>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</si>
  <si>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</si>
  <si>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</si>
  <si>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</si>
  <si>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</si>
  <si>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</si>
  <si>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</si>
  <si>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</si>
  <si>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</si>
  <si>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</si>
  <si>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</si>
  <si>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</si>
  <si>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</si>
  <si>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</si>
  <si>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</si>
  <si>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</si>
  <si>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</si>
  <si>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</si>
  <si>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</si>
  <si>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</si>
  <si>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</si>
  <si>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</si>
  <si>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</si>
  <si>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</si>
  <si>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</si>
  <si>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</si>
  <si>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</si>
  <si>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</si>
  <si>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</si>
  <si>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</si>
  <si>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</si>
  <si>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</si>
  <si>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</si>
  <si>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</si>
  <si>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</si>
  <si>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</si>
  <si>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</si>
  <si>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</si>
  <si>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</si>
  <si>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</si>
  <si>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</si>
  <si>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</si>
  <si>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</si>
  <si>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</si>
  <si>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</si>
  <si>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</si>
  <si>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</si>
  <si>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</si>
  <si>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</si>
  <si>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</si>
  <si>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</si>
  <si>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</si>
  <si>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</si>
  <si>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</si>
  <si>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</si>
  <si>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</si>
  <si>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</si>
  <si>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</si>
  <si>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</si>
  <si>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</si>
  <si>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</si>
  <si>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</si>
  <si>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</si>
  <si>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</si>
  <si>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</si>
  <si>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</si>
  <si>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</si>
  <si>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</si>
  <si>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</si>
  <si>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</si>
  <si>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</si>
  <si>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</si>
  <si>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</si>
  <si>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</si>
  <si>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</si>
  <si>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</si>
  <si>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</si>
  <si>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</si>
  <si>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</si>
  <si>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</si>
  <si>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</si>
  <si>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</si>
  <si>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</si>
  <si>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</si>
  <si>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</si>
  <si>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</si>
  <si>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</si>
  <si>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</si>
  <si>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</si>
  <si>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</si>
  <si>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</si>
  <si>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</si>
  <si>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</si>
  <si>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</si>
  <si>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</si>
  <si>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</si>
  <si>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</si>
  <si>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</si>
  <si>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</si>
  <si>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</si>
  <si>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</si>
  <si>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</si>
  <si>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</si>
  <si>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</si>
  <si>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</si>
  <si>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</si>
  <si>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横浜市西区平沼１－１－８</t>
    <phoneticPr fontId="3"/>
  </si>
  <si>
    <t>050-3133-2098</t>
    <phoneticPr fontId="3"/>
  </si>
  <si>
    <t>株式会社関電工　南関東・東海営業本部　神奈川支店</t>
    <phoneticPr fontId="3"/>
  </si>
  <si>
    <t>○</t>
  </si>
  <si>
    <t>令和 ７ 年 ６ 月 ３０ 日</t>
    <phoneticPr fontId="3"/>
  </si>
  <si>
    <t>株式会社関電工　南関東・東海営業本部
神奈川支店　　　支店長　　土居　誠</t>
    <phoneticPr fontId="3"/>
  </si>
  <si>
    <t>横浜市長</t>
    <phoneticPr fontId="3"/>
  </si>
  <si>
    <t>Ｄ－建設業</t>
    <phoneticPr fontId="3"/>
  </si>
  <si>
    <t>設備工事業</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</si>
</sst>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2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5" fillId="0" borderId="52"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Border="1" applyAlignment="1">
      <alignment vertical="center" shrinkToFit="1"/>
    </xf>
    <xf numFmtId="0" fontId="7" fillId="0" borderId="56" xfId="0" applyFont="1" applyBorder="1">
      <alignment vertical="center"/>
    </xf>
    <xf numFmtId="0" fontId="4" fillId="0" borderId="18" xfId="0" applyFont="1" applyFill="1" applyBorder="1" applyAlignment="1" applyProtection="1">
      <alignment horizontal="center" vertical="center" shrinkToFit="1"/>
      <protection locked="0"/>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applyAlignment="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pplyAlignment="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Font="1"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pplyAlignment="1">
      <alignment vertical="center"/>
    </xf>
    <xf numFmtId="0" fontId="4" fillId="0" borderId="14"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1" xfId="4" applyFont="1" applyFill="1" applyBorder="1" applyAlignment="1" applyProtection="1">
      <alignment vertical="center"/>
      <protection locked="0"/>
    </xf>
    <xf numFmtId="0" fontId="4" fillId="0" borderId="15" xfId="4" applyFont="1" applyFill="1" applyBorder="1" applyAlignment="1" applyProtection="1">
      <alignment vertical="center" wrapText="1"/>
      <protection locked="0"/>
    </xf>
    <xf numFmtId="0" fontId="4" fillId="0" borderId="61" xfId="4" applyFont="1" applyFill="1" applyBorder="1" applyAlignment="1">
      <alignment vertical="top"/>
    </xf>
    <xf numFmtId="49" fontId="4" fillId="0" borderId="0" xfId="0" applyNumberFormat="1" applyFont="1" applyFill="1" applyBorder="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0" fontId="0" fillId="0" borderId="0" xfId="0" applyBorder="1">
      <alignment vertical="center"/>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01" xfId="0" applyFont="1" applyBorder="1" applyAlignment="1">
      <alignment vertical="center"/>
    </xf>
    <xf numFmtId="0" fontId="5" fillId="0" borderId="1" xfId="0" applyFont="1" applyBorder="1" applyAlignment="1">
      <alignment vertical="center"/>
    </xf>
    <xf numFmtId="0" fontId="5" fillId="0" borderId="72" xfId="0" applyFont="1" applyBorder="1" applyAlignment="1">
      <alignment vertical="center"/>
    </xf>
    <xf numFmtId="49" fontId="5" fillId="0" borderId="80" xfId="0" applyNumberFormat="1" applyFont="1" applyBorder="1" applyAlignment="1">
      <alignment vertical="center"/>
    </xf>
    <xf numFmtId="0" fontId="5" fillId="0" borderId="80" xfId="0" applyFont="1" applyBorder="1" applyAlignment="1">
      <alignment vertical="center" shrinkToFit="1"/>
    </xf>
    <xf numFmtId="49" fontId="5" fillId="0" borderId="102" xfId="0" applyNumberFormat="1" applyFont="1" applyBorder="1" applyAlignment="1">
      <alignment vertical="center"/>
    </xf>
    <xf numFmtId="0" fontId="5" fillId="0" borderId="80" xfId="0" applyFont="1" applyBorder="1" applyAlignment="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pplyAlignment="1">
      <alignment vertical="center"/>
    </xf>
    <xf numFmtId="0" fontId="5" fillId="0" borderId="109" xfId="0" applyFont="1" applyBorder="1" applyAlignment="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3" xfId="0" applyFont="1" applyFill="1" applyBorder="1" applyAlignment="1" applyProtection="1">
      <alignment vertical="center" shrinkToFit="1"/>
      <protection locked="0"/>
    </xf>
    <xf numFmtId="0" fontId="2" fillId="0" borderId="13" xfId="0" applyFont="1" applyFill="1" applyBorder="1" applyAlignment="1" applyProtection="1">
      <alignment vertical="center" shrinkToFit="1"/>
      <protection locked="0"/>
    </xf>
    <xf numFmtId="0" fontId="0" fillId="0" borderId="13" xfId="0" applyFill="1" applyBorder="1" applyAlignment="1" applyProtection="1">
      <alignment vertical="center" shrinkToFit="1"/>
      <protection locked="0"/>
    </xf>
    <xf numFmtId="0" fontId="7" fillId="0" borderId="0" xfId="4" applyFont="1" applyFill="1" applyAlignment="1" applyProtection="1">
      <alignment horizontal="right"/>
    </xf>
    <xf numFmtId="0" fontId="12" fillId="0" borderId="0" xfId="4" applyFont="1" applyProtection="1"/>
    <xf numFmtId="0" fontId="1" fillId="0" borderId="46" xfId="4" applyFont="1" applyFill="1" applyBorder="1" applyAlignment="1" applyProtection="1">
      <alignment horizontal="center"/>
    </xf>
    <xf numFmtId="0" fontId="1" fillId="0" borderId="47"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36" xfId="4" applyFont="1" applyFill="1" applyBorder="1" applyProtection="1"/>
    <xf numFmtId="0" fontId="0" fillId="0" borderId="1" xfId="0" applyFill="1" applyBorder="1" applyAlignment="1" applyProtection="1">
      <alignment vertical="center"/>
    </xf>
    <xf numFmtId="0" fontId="4" fillId="0" borderId="14" xfId="4" applyFont="1" applyFill="1" applyBorder="1" applyAlignment="1" applyProtection="1">
      <alignment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8"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61"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81"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6" fillId="0" borderId="112" xfId="0" applyFont="1" applyBorder="1" applyAlignment="1" applyProtection="1">
      <alignment horizontal="center" vertical="center"/>
    </xf>
    <xf numFmtId="0" fontId="6" fillId="0" borderId="87"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Font="1"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applyProtection="1"/>
    <xf numFmtId="0" fontId="36" fillId="0" borderId="0" xfId="0" applyFont="1" applyBorder="1" applyAlignment="1">
      <alignment vertical="center"/>
    </xf>
    <xf numFmtId="0" fontId="36" fillId="0" borderId="0" xfId="0" applyFont="1" applyAlignment="1">
      <alignment vertical="center"/>
    </xf>
    <xf numFmtId="0" fontId="36" fillId="0" borderId="0" xfId="4" applyFont="1"/>
    <xf numFmtId="0" fontId="35" fillId="0" borderId="0" xfId="4" applyFont="1"/>
    <xf numFmtId="49" fontId="36" fillId="0" borderId="0" xfId="0" applyNumberFormat="1" applyFont="1" applyAlignme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applyAlignment="1"/>
    <xf numFmtId="0" fontId="4" fillId="0" borderId="78" xfId="4" applyFont="1" applyBorder="1" applyAlignment="1" applyProtection="1">
      <alignment vertical="center"/>
    </xf>
    <xf numFmtId="0" fontId="4" fillId="0" borderId="1" xfId="4" applyFont="1" applyBorder="1" applyAlignment="1" applyProtection="1"/>
    <xf numFmtId="0" fontId="4" fillId="0" borderId="1" xfId="4" applyFont="1" applyBorder="1" applyAlignment="1" applyProtection="1">
      <alignment horizontal="left" vertical="center"/>
    </xf>
    <xf numFmtId="0" fontId="4" fillId="0" borderId="1" xfId="4" applyFont="1" applyBorder="1" applyAlignment="1" applyProtection="1">
      <alignment horizontal="right" vertical="center"/>
    </xf>
    <xf numFmtId="0" fontId="4" fillId="0" borderId="1" xfId="4" applyFont="1" applyBorder="1" applyAlignment="1" applyProtection="1">
      <alignment vertical="center"/>
    </xf>
    <xf numFmtId="0" fontId="4" fillId="0" borderId="16" xfId="4" applyFont="1" applyBorder="1" applyAlignment="1" applyProtection="1">
      <alignment horizontal="left" vertical="center"/>
    </xf>
    <xf numFmtId="0" fontId="4" fillId="0" borderId="0" xfId="4" applyFont="1" applyBorder="1" applyAlignment="1" applyProtection="1">
      <alignment vertical="top"/>
    </xf>
    <xf numFmtId="0" fontId="4" fillId="0" borderId="17" xfId="4" applyFont="1" applyBorder="1" applyAlignment="1" applyProtection="1">
      <alignment vertical="top"/>
    </xf>
    <xf numFmtId="0" fontId="4" fillId="0" borderId="18" xfId="0" applyFont="1" applyFill="1" applyBorder="1" applyAlignment="1" applyProtection="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37" fillId="0" borderId="0" xfId="4" applyFont="1" applyAlignme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3" fillId="0" borderId="0" xfId="4" applyFont="1"/>
    <xf numFmtId="0" fontId="43" fillId="0" borderId="0" xfId="4" applyFont="1" applyFill="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4" fillId="0" borderId="78" xfId="0" applyFont="1" applyBorder="1" applyProtection="1">
      <alignment vertical="center"/>
    </xf>
    <xf numFmtId="0" fontId="4" fillId="0" borderId="14" xfId="0" applyFont="1" applyBorder="1" applyAlignment="1" applyProtection="1">
      <alignment horizontal="distributed" vertical="center"/>
    </xf>
    <xf numFmtId="0" fontId="4" fillId="0" borderId="14" xfId="4" applyFont="1" applyBorder="1" applyAlignment="1" applyProtection="1">
      <alignment vertical="center"/>
    </xf>
    <xf numFmtId="0" fontId="0" fillId="0" borderId="14" xfId="0" applyFont="1" applyBorder="1" applyAlignment="1" applyProtection="1">
      <alignment vertical="center" shrinkToFit="1"/>
    </xf>
    <xf numFmtId="0" fontId="4" fillId="0" borderId="14" xfId="0" applyFont="1" applyBorder="1" applyAlignment="1" applyProtection="1">
      <alignment horizontal="center" vertical="center" shrinkToFit="1"/>
    </xf>
    <xf numFmtId="0" fontId="0" fillId="0" borderId="14" xfId="0" applyFont="1" applyBorder="1" applyAlignment="1" applyProtection="1">
      <alignment horizontal="center" vertical="center" shrinkToFit="1"/>
    </xf>
    <xf numFmtId="0" fontId="4" fillId="0" borderId="15" xfId="0" applyFont="1" applyBorder="1" applyAlignment="1" applyProtection="1">
      <alignment horizontal="center" vertical="center" shrinkToFit="1"/>
    </xf>
    <xf numFmtId="0" fontId="4" fillId="0" borderId="61" xfId="4" applyFont="1" applyBorder="1" applyAlignment="1" applyProtection="1">
      <alignment horizontal="distributed" vertical="center"/>
    </xf>
    <xf numFmtId="0" fontId="4" fillId="0" borderId="23" xfId="4" applyFont="1" applyBorder="1" applyAlignment="1" applyProtection="1">
      <alignment horizontal="center" vertical="center"/>
    </xf>
    <xf numFmtId="0" fontId="4" fillId="0" borderId="15" xfId="0" applyFont="1" applyBorder="1" applyAlignment="1" applyProtection="1">
      <alignment vertical="center" wrapText="1"/>
    </xf>
    <xf numFmtId="0" fontId="4" fillId="0" borderId="80" xfId="4" applyFont="1" applyBorder="1" applyAlignment="1" applyProtection="1">
      <alignment horizontal="distributed" vertical="center"/>
    </xf>
    <xf numFmtId="0" fontId="4" fillId="0" borderId="78" xfId="4" applyFont="1" applyBorder="1" applyAlignment="1" applyProtection="1">
      <alignment horizontal="distributed" vertical="center"/>
    </xf>
    <xf numFmtId="0" fontId="4" fillId="0" borderId="16" xfId="0" applyFont="1" applyBorder="1" applyAlignment="1" applyProtection="1">
      <alignment vertical="center" wrapText="1"/>
    </xf>
    <xf numFmtId="0" fontId="4" fillId="0" borderId="14" xfId="0" applyFont="1" applyBorder="1" applyAlignment="1" applyProtection="1">
      <alignment horizontal="left" vertical="center"/>
    </xf>
    <xf numFmtId="0" fontId="4" fillId="0" borderId="15" xfId="0" applyFont="1" applyBorder="1" applyAlignment="1" applyProtection="1">
      <alignment horizontal="left" vertical="center" wrapText="1"/>
    </xf>
    <xf numFmtId="0" fontId="4" fillId="0" borderId="17" xfId="4" applyFont="1" applyBorder="1" applyAlignment="1" applyProtection="1">
      <alignment horizontal="distributed" vertical="center"/>
    </xf>
    <xf numFmtId="0" fontId="4" fillId="0" borderId="1" xfId="0" applyFont="1" applyBorder="1" applyAlignment="1" applyProtection="1">
      <alignment horizontal="center" vertical="center" wrapText="1"/>
    </xf>
    <xf numFmtId="0" fontId="4" fillId="0" borderId="1" xfId="4"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8" xfId="4" applyFont="1" applyBorder="1" applyAlignment="1" applyProtection="1">
      <alignment horizontal="distributed" vertical="center"/>
    </xf>
    <xf numFmtId="0" fontId="4" fillId="0" borderId="81" xfId="4" applyFont="1" applyBorder="1" applyAlignment="1" applyProtection="1">
      <alignment horizontal="distributed" vertical="center"/>
    </xf>
    <xf numFmtId="0" fontId="4" fillId="0" borderId="23" xfId="4" applyFont="1" applyBorder="1" applyAlignment="1" applyProtection="1">
      <alignment horizontal="distributed" vertical="center"/>
    </xf>
    <xf numFmtId="0" fontId="4" fillId="0" borderId="15" xfId="0" applyFont="1" applyBorder="1" applyProtection="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23" xfId="4" applyFont="1" applyBorder="1" applyAlignment="1">
      <alignment horizontal="center" vertical="center"/>
    </xf>
    <xf numFmtId="0" fontId="4" fillId="0" borderId="78" xfId="4" applyFont="1" applyBorder="1" applyAlignment="1">
      <alignment horizontal="distributed" vertical="center"/>
    </xf>
    <xf numFmtId="0" fontId="4" fillId="0" borderId="0" xfId="4" applyFont="1" applyFill="1" applyBorder="1" applyAlignment="1">
      <alignment horizontal="center"/>
    </xf>
    <xf numFmtId="0" fontId="4" fillId="0" borderId="1" xfId="4" applyFont="1" applyBorder="1" applyAlignment="1">
      <alignment horizontal="distributed" vertical="center"/>
    </xf>
    <xf numFmtId="0" fontId="4" fillId="0" borderId="15" xfId="4" applyFont="1" applyFill="1" applyBorder="1" applyAlignment="1" applyProtection="1">
      <alignment vertical="center" wrapText="1"/>
    </xf>
    <xf numFmtId="0" fontId="4" fillId="0" borderId="15" xfId="0"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 fillId="0" borderId="1" xfId="0" applyFont="1" applyFill="1" applyBorder="1" applyAlignment="1" applyProtection="1">
      <alignment vertical="center"/>
    </xf>
    <xf numFmtId="0" fontId="48" fillId="0" borderId="0" xfId="4" applyFont="1"/>
    <xf numFmtId="0" fontId="1" fillId="0" borderId="0" xfId="4" applyFont="1" applyBorder="1"/>
    <xf numFmtId="0" fontId="1" fillId="0" borderId="1" xfId="0" applyFont="1" applyBorder="1" applyAlignment="1">
      <alignment vertical="center"/>
    </xf>
    <xf numFmtId="0" fontId="1" fillId="0" borderId="13" xfId="0" applyFont="1" applyFill="1" applyBorder="1" applyAlignment="1" applyProtection="1">
      <alignment vertical="center" shrinkToFit="1"/>
    </xf>
    <xf numFmtId="0" fontId="4" fillId="0" borderId="78" xfId="0" applyFont="1" applyBorder="1">
      <alignment vertical="center"/>
    </xf>
    <xf numFmtId="0" fontId="1" fillId="0" borderId="14" xfId="0" applyFont="1" applyBorder="1" applyAlignment="1">
      <alignment horizontal="center" vertical="center" shrinkToFit="1"/>
    </xf>
    <xf numFmtId="0" fontId="4" fillId="0" borderId="16" xfId="0" applyFont="1" applyBorder="1" applyAlignment="1">
      <alignment vertical="center" wrapTex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4" fillId="0" borderId="17" xfId="4" applyFont="1" applyBorder="1" applyAlignment="1">
      <alignment horizontal="distributed" vertical="center"/>
    </xf>
    <xf numFmtId="0" fontId="4" fillId="0" borderId="78" xfId="4" applyFont="1" applyBorder="1" applyAlignment="1">
      <alignment vertical="center"/>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pplyProtection="1">
      <alignment vertical="center" wrapText="1"/>
    </xf>
    <xf numFmtId="0" fontId="1" fillId="0" borderId="61" xfId="4" applyFont="1" applyBorder="1" applyAlignment="1" applyProtection="1">
      <alignment vertical="top"/>
    </xf>
    <xf numFmtId="0" fontId="0" fillId="0" borderId="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0" fontId="4" fillId="0" borderId="15" xfId="0" applyFont="1" applyBorder="1" applyAlignment="1">
      <alignment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4" fillId="0" borderId="0"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0" fontId="5" fillId="0" borderId="1" xfId="0" applyFont="1" applyBorder="1" applyAlignment="1">
      <alignment vertical="center" shrinkToFi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0" fontId="49" fillId="0" borderId="0" xfId="0" applyFont="1" applyAlignment="1">
      <alignment vertical="center"/>
    </xf>
    <xf numFmtId="0" fontId="49" fillId="0" borderId="0" xfId="0" applyNumberFormat="1"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Fill="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pplyAlignment="1">
      <alignment vertical="center"/>
    </xf>
    <xf numFmtId="0" fontId="4" fillId="0" borderId="16" xfId="0" applyFont="1" applyBorder="1" applyAlignment="1">
      <alignment vertical="center"/>
    </xf>
    <xf numFmtId="0" fontId="4" fillId="0" borderId="81"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1"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Border="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Fill="1" applyBorder="1" applyAlignment="1" applyProtection="1">
      <alignment horizontal="center" vertical="center" shrinkToFit="1"/>
    </xf>
    <xf numFmtId="0" fontId="1" fillId="0" borderId="13" xfId="0" applyFont="1" applyFill="1" applyBorder="1" applyAlignment="1" applyProtection="1">
      <alignment horizontal="center" vertical="center" shrinkToFit="1"/>
    </xf>
    <xf numFmtId="0" fontId="4" fillId="0" borderId="0" xfId="4" applyFont="1" applyFill="1" applyBorder="1" applyAlignment="1">
      <alignment horizontal="center"/>
    </xf>
    <xf numFmtId="0" fontId="1" fillId="0" borderId="0" xfId="0" applyFont="1" applyBorder="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4" xfId="0" applyFont="1" applyFill="1" applyBorder="1" applyAlignment="1" applyProtection="1">
      <alignment horizontal="center" vertical="center" wrapText="1"/>
    </xf>
    <xf numFmtId="0" fontId="1" fillId="0" borderId="33"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4"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5" xfId="4" applyFont="1" applyFill="1" applyBorder="1" applyAlignment="1" applyProtection="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Fill="1" applyBorder="1" applyAlignment="1" applyProtection="1">
      <alignment horizontal="center"/>
    </xf>
    <xf numFmtId="0" fontId="1" fillId="0" borderId="0" xfId="0" applyFont="1" applyBorder="1" applyAlignment="1" applyProtection="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Border="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Font="1" applyBorder="1" applyAlignment="1">
      <alignment horizontal="center" vertical="center"/>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0" fillId="0" borderId="0" xfId="0" applyFill="1" applyBorder="1" applyAlignment="1" applyProtection="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protection locked="0"/>
    </xf>
    <xf numFmtId="0" fontId="4" fillId="0" borderId="14" xfId="4" applyFont="1" applyFill="1" applyBorder="1" applyAlignment="1" applyProtection="1">
      <alignment vertical="center" wrapText="1"/>
      <protection locked="0"/>
    </xf>
    <xf numFmtId="0" fontId="4" fillId="0" borderId="15" xfId="4" applyFont="1" applyFill="1" applyBorder="1" applyAlignment="1" applyProtection="1">
      <alignment vertical="center" wrapText="1"/>
      <protection locked="0"/>
    </xf>
    <xf numFmtId="0" fontId="4" fillId="0" borderId="0" xfId="4" applyNumberFormat="1" applyFont="1" applyFill="1" applyBorder="1" applyAlignment="1" applyProtection="1">
      <alignment horizontal="left"/>
    </xf>
    <xf numFmtId="0" fontId="4" fillId="0" borderId="34" xfId="4" applyNumberFormat="1" applyFont="1" applyFill="1" applyBorder="1" applyAlignment="1" applyProtection="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5" xfId="4"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4" xfId="4" applyFont="1" applyFill="1" applyBorder="1" applyAlignment="1">
      <alignment vertical="top" wrapText="1"/>
    </xf>
    <xf numFmtId="178" fontId="4" fillId="0" borderId="78"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81" xfId="4" applyNumberFormat="1" applyFont="1" applyFill="1" applyBorder="1" applyAlignment="1" applyProtection="1">
      <alignment vertical="center" wrapText="1"/>
    </xf>
    <xf numFmtId="178" fontId="4" fillId="0" borderId="13" xfId="4" applyNumberFormat="1" applyFont="1" applyFill="1" applyBorder="1" applyAlignment="1" applyProtection="1">
      <alignment vertical="center" wrapText="1"/>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78"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1"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1"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178" fontId="4" fillId="0" borderId="78"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81" xfId="0" applyNumberFormat="1" applyFont="1" applyFill="1" applyBorder="1" applyAlignment="1" applyProtection="1">
      <alignment vertical="center"/>
    </xf>
    <xf numFmtId="178" fontId="4" fillId="0" borderId="13" xfId="0" applyNumberFormat="1" applyFont="1" applyFill="1" applyBorder="1" applyAlignment="1" applyProtection="1">
      <alignment vertical="center"/>
    </xf>
    <xf numFmtId="0" fontId="4" fillId="0" borderId="78"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6" xfId="0" applyFill="1" applyBorder="1" applyAlignment="1" applyProtection="1">
      <alignment horizontal="center" vertical="center"/>
    </xf>
    <xf numFmtId="179" fontId="4" fillId="0" borderId="81" xfId="0" applyNumberFormat="1" applyFont="1" applyFill="1" applyBorder="1" applyAlignment="1" applyProtection="1">
      <alignment horizontal="center" vertical="center" wrapText="1"/>
    </xf>
    <xf numFmtId="179" fontId="4" fillId="0" borderId="13" xfId="0" applyNumberFormat="1" applyFont="1" applyFill="1" applyBorder="1" applyAlignment="1" applyProtection="1">
      <alignment horizontal="center" vertical="center" wrapText="1"/>
    </xf>
    <xf numFmtId="179" fontId="4" fillId="0" borderId="18" xfId="0" applyNumberFormat="1"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4" xfId="4"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xf>
    <xf numFmtId="0" fontId="4" fillId="0" borderId="23" xfId="0" applyFont="1" applyBorder="1" applyAlignment="1" applyProtection="1">
      <alignment horizontal="center" vertical="center" wrapText="1"/>
    </xf>
    <xf numFmtId="0" fontId="46" fillId="0" borderId="14" xfId="0" applyFont="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46" fillId="0" borderId="14" xfId="0" applyFont="1" applyBorder="1" applyProtection="1">
      <alignment vertical="center"/>
    </xf>
    <xf numFmtId="0" fontId="46" fillId="0" borderId="156" xfId="0" applyFont="1" applyBorder="1" applyProtection="1">
      <alignment vertical="center"/>
    </xf>
    <xf numFmtId="181" fontId="4" fillId="0" borderId="157" xfId="4" applyNumberFormat="1" applyFont="1" applyFill="1" applyBorder="1" applyAlignment="1" applyProtection="1">
      <alignment horizontal="center" vertical="center" wrapText="1"/>
    </xf>
    <xf numFmtId="0" fontId="0" fillId="0" borderId="14" xfId="0" applyFont="1" applyFill="1" applyBorder="1" applyAlignment="1" applyProtection="1">
      <alignment horizontal="center" vertical="center" wrapText="1"/>
    </xf>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4" xfId="0" applyNumberFormat="1" applyFill="1" applyBorder="1" applyAlignment="1" applyProtection="1">
      <alignment horizontal="left" vertical="center" wrapText="1"/>
    </xf>
    <xf numFmtId="49" fontId="25" fillId="0" borderId="25" xfId="4" applyNumberFormat="1" applyFont="1" applyFill="1" applyBorder="1" applyAlignment="1" applyProtection="1">
      <alignment horizontal="center" vertical="center"/>
    </xf>
    <xf numFmtId="49" fontId="0" fillId="0" borderId="52" xfId="0" applyNumberFormat="1" applyFill="1" applyBorder="1" applyAlignment="1" applyProtection="1">
      <alignment horizontal="center" vertical="center"/>
    </xf>
    <xf numFmtId="0" fontId="1" fillId="0" borderId="0" xfId="0" applyFont="1" applyFill="1" applyBorder="1" applyAlignment="1" applyProtection="1">
      <alignment horizontal="center"/>
    </xf>
    <xf numFmtId="0" fontId="0" fillId="0" borderId="0" xfId="0" applyFill="1" applyBorder="1" applyAlignment="1" applyProtection="1">
      <alignment horizontal="center" vertical="center" wrapText="1"/>
    </xf>
    <xf numFmtId="0" fontId="0" fillId="0" borderId="34" xfId="0" applyFill="1" applyBorder="1" applyAlignment="1" applyProtection="1">
      <alignment horizontal="center" vertical="center" wrapText="1"/>
    </xf>
    <xf numFmtId="0" fontId="0" fillId="0" borderId="33"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4"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4" xfId="0" applyNumberFormat="1" applyFont="1" applyFill="1" applyBorder="1" applyAlignment="1" applyProtection="1"/>
    <xf numFmtId="178" fontId="0" fillId="0" borderId="33"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14" xfId="0" applyFont="1" applyBorder="1" applyAlignment="1" applyProtection="1">
      <alignment horizontal="center" vertical="center" wrapText="1"/>
    </xf>
    <xf numFmtId="0" fontId="4" fillId="0" borderId="81" xfId="0" applyFont="1" applyFill="1" applyBorder="1" applyAlignment="1" applyProtection="1">
      <alignment horizontal="left" vertical="center" wrapText="1"/>
    </xf>
    <xf numFmtId="0" fontId="0" fillId="0" borderId="13" xfId="0" applyFont="1" applyFill="1" applyBorder="1" applyAlignment="1" applyProtection="1">
      <alignment horizontal="left" vertical="center"/>
    </xf>
    <xf numFmtId="0" fontId="0" fillId="0" borderId="18" xfId="0" applyFont="1" applyFill="1" applyBorder="1" applyAlignment="1" applyProtection="1">
      <alignment horizontal="left" vertical="center"/>
    </xf>
    <xf numFmtId="0" fontId="4" fillId="0" borderId="23" xfId="0" applyFont="1" applyFill="1" applyBorder="1" applyAlignment="1" applyProtection="1">
      <alignment horizontal="left" vertical="center" wrapText="1"/>
    </xf>
    <xf numFmtId="0" fontId="8" fillId="0" borderId="61" xfId="4" applyFont="1" applyBorder="1" applyAlignment="1" applyProtection="1">
      <alignment vertical="center" wrapText="1"/>
    </xf>
    <xf numFmtId="0" fontId="8" fillId="0" borderId="17" xfId="4" applyFont="1" applyBorder="1" applyAlignment="1" applyProtection="1">
      <alignmen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B144"/>
  <sheetViews>
    <sheetView showGridLines="0" tabSelected="1" view="pageBreakPreview" topLeftCell="A31" zoomScaleNormal="100" zoomScaleSheetLayoutView="100" workbookViewId="0">
      <selection activeCell="H63" sqref="H63"/>
    </sheetView>
  </sheetViews>
  <sheetFormatPr defaultColWidth="9" defaultRowHeight="12"/>
  <cols>
    <col min="1" max="1" width="1" style="26" customWidth="1"/>
    <col min="2" max="2" width="3.375" style="26" customWidth="1"/>
    <col min="3" max="3" width="3.375" style="25" customWidth="1"/>
    <col min="4" max="4" width="3.875" style="25" customWidth="1"/>
    <col min="5" max="5" width="9.625" style="25" customWidth="1"/>
    <col min="6" max="6" width="2.75" style="25" customWidth="1"/>
    <col min="7" max="7" width="6.75" style="25" customWidth="1"/>
    <col min="8" max="8" width="13.75" style="25" customWidth="1"/>
    <col min="9" max="9" width="5.75" style="25" customWidth="1"/>
    <col min="10" max="10" width="3.75" style="25" customWidth="1"/>
    <col min="11" max="11" width="10.75" style="25" customWidth="1"/>
    <col min="12" max="12" width="6.75" style="25" customWidth="1"/>
    <col min="13" max="13" width="7.75" style="25" customWidth="1"/>
    <col min="14" max="14" width="6.75" style="25" customWidth="1"/>
    <col min="15" max="15" width="7.75" style="25" customWidth="1"/>
    <col min="16" max="16" width="2.25" style="25" customWidth="1"/>
    <col min="17" max="17" width="9" style="25"/>
    <col min="18" max="18" width="9" style="48"/>
    <col min="19" max="19" width="10.75" style="48" customWidth="1"/>
    <col min="20" max="20" width="9" style="48"/>
    <col min="21" max="21" width="13.375" style="48" customWidth="1"/>
    <col min="22" max="27" width="9" style="48"/>
    <col min="28" max="28" width="33.75" style="48" customWidth="1"/>
    <col min="29" max="48" width="9" style="48"/>
    <col min="49" max="16384" width="9" style="25"/>
  </cols>
  <sheetData>
    <row r="2" spans="1:54" ht="13.5">
      <c r="C2" s="24" t="s">
        <v>50</v>
      </c>
    </row>
    <row r="3" spans="1:54" ht="13.5">
      <c r="C3" s="24" t="s">
        <v>159</v>
      </c>
    </row>
    <row r="4" spans="1:54" s="83" customFormat="1" ht="13.5">
      <c r="A4" s="82"/>
      <c r="B4" s="82"/>
      <c r="C4" s="24" t="s">
        <v>358</v>
      </c>
      <c r="E4" s="104"/>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row>
    <row r="5" spans="1:54" s="345" customFormat="1" ht="13.5">
      <c r="A5" s="343"/>
      <c r="B5" s="343"/>
      <c r="C5" s="350" t="s">
        <v>345</v>
      </c>
      <c r="E5" s="346"/>
      <c r="X5" s="347"/>
      <c r="Y5" s="347"/>
      <c r="Z5" s="347"/>
      <c r="AA5" s="347"/>
      <c r="AB5" s="347"/>
      <c r="AC5" s="347"/>
      <c r="AD5" s="347"/>
      <c r="AE5" s="347"/>
      <c r="AF5" s="347"/>
      <c r="AG5" s="347"/>
      <c r="AH5" s="347"/>
      <c r="AI5" s="347"/>
      <c r="AJ5" s="347"/>
      <c r="AK5" s="347"/>
      <c r="AL5" s="347"/>
      <c r="AM5" s="347"/>
      <c r="AN5" s="347"/>
      <c r="AO5" s="347"/>
      <c r="AP5" s="347"/>
      <c r="AQ5" s="347"/>
      <c r="AR5" s="347"/>
      <c r="AS5" s="347"/>
      <c r="AT5" s="347"/>
      <c r="AU5" s="347"/>
      <c r="AV5" s="347"/>
      <c r="AW5" s="347"/>
      <c r="AX5" s="347"/>
      <c r="AY5" s="347"/>
      <c r="AZ5" s="347"/>
      <c r="BA5" s="347"/>
      <c r="BB5" s="347"/>
    </row>
    <row r="6" spans="1:54" ht="13.5">
      <c r="C6" s="24"/>
    </row>
    <row r="7" spans="1:54" ht="13.5">
      <c r="C7" s="24" t="s">
        <v>2</v>
      </c>
      <c r="Q7" s="24"/>
    </row>
    <row r="8" spans="1:54" s="345" customFormat="1" ht="13.5">
      <c r="A8" s="343"/>
      <c r="B8" s="343"/>
      <c r="C8" s="350" t="s">
        <v>347</v>
      </c>
      <c r="D8" s="351"/>
      <c r="E8" s="351"/>
      <c r="F8" s="351"/>
      <c r="G8" s="352"/>
      <c r="H8" s="352"/>
      <c r="I8" s="352"/>
      <c r="J8" s="352"/>
      <c r="K8" s="352"/>
      <c r="L8" s="352"/>
      <c r="M8" s="352"/>
      <c r="N8" s="352"/>
      <c r="O8" s="352"/>
      <c r="P8" s="352"/>
      <c r="Q8" s="352"/>
      <c r="R8" s="352"/>
      <c r="W8" s="344"/>
      <c r="X8" s="348"/>
      <c r="Y8" s="349"/>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347"/>
      <c r="AZ8" s="347"/>
      <c r="BA8" s="347"/>
      <c r="BB8" s="347"/>
    </row>
    <row r="9" spans="1:54" s="345" customFormat="1" ht="13.5">
      <c r="A9" s="343"/>
      <c r="B9" s="343"/>
      <c r="C9" s="350"/>
      <c r="D9" s="350" t="s">
        <v>438</v>
      </c>
      <c r="E9" s="351"/>
      <c r="F9" s="351"/>
      <c r="G9" s="352"/>
      <c r="H9" s="352"/>
      <c r="I9" s="352"/>
      <c r="J9" s="352"/>
      <c r="K9" s="352"/>
      <c r="L9" s="352"/>
      <c r="M9" s="352"/>
      <c r="N9" s="352"/>
      <c r="O9" s="352"/>
      <c r="P9" s="352"/>
      <c r="Q9" s="352"/>
      <c r="R9" s="352"/>
      <c r="W9" s="344"/>
      <c r="X9" s="348"/>
      <c r="Y9" s="349"/>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B9" s="347"/>
    </row>
    <row r="10" spans="1:54" s="345" customFormat="1" ht="13.5">
      <c r="A10" s="343"/>
      <c r="B10" s="343"/>
      <c r="C10" s="353"/>
      <c r="D10" s="353"/>
      <c r="E10" s="350" t="s">
        <v>434</v>
      </c>
      <c r="F10" s="352"/>
      <c r="G10" s="352"/>
      <c r="H10" s="352"/>
      <c r="I10" s="352"/>
      <c r="J10" s="352"/>
      <c r="K10" s="352"/>
      <c r="L10" s="352"/>
      <c r="M10" s="352"/>
      <c r="N10" s="352"/>
      <c r="O10" s="352"/>
      <c r="P10" s="352"/>
      <c r="Q10" s="352"/>
      <c r="R10" s="352"/>
      <c r="W10" s="344"/>
      <c r="X10" s="348"/>
      <c r="Y10" s="349"/>
      <c r="Z10" s="347"/>
      <c r="AA10" s="347"/>
      <c r="AB10" s="347"/>
      <c r="AC10" s="347"/>
      <c r="AD10" s="347"/>
      <c r="AE10" s="347"/>
      <c r="AF10" s="347"/>
      <c r="AG10" s="347"/>
      <c r="AH10" s="347"/>
      <c r="AI10" s="347"/>
      <c r="AJ10" s="347"/>
      <c r="AK10" s="347"/>
      <c r="AL10" s="347"/>
      <c r="AM10" s="347"/>
      <c r="AN10" s="347"/>
      <c r="AO10" s="347"/>
      <c r="AP10" s="347"/>
      <c r="AQ10" s="347"/>
      <c r="AR10" s="347"/>
      <c r="AS10" s="347"/>
      <c r="AT10" s="347"/>
      <c r="AU10" s="347"/>
      <c r="AV10" s="347"/>
      <c r="AW10" s="347"/>
      <c r="AX10" s="347"/>
      <c r="AY10" s="347"/>
      <c r="AZ10" s="347"/>
      <c r="BA10" s="347"/>
      <c r="BB10" s="347"/>
    </row>
    <row r="11" spans="1:54" ht="13.5">
      <c r="C11" s="350" t="s">
        <v>348</v>
      </c>
      <c r="D11" s="352"/>
      <c r="E11" s="352"/>
      <c r="F11" s="352"/>
      <c r="G11" s="352"/>
      <c r="H11" s="352"/>
      <c r="I11" s="352"/>
      <c r="J11" s="352"/>
      <c r="K11" s="352"/>
      <c r="L11" s="352"/>
      <c r="M11" s="352"/>
      <c r="N11" s="352"/>
      <c r="O11" s="352"/>
      <c r="P11" s="352"/>
      <c r="Q11" s="352"/>
      <c r="R11" s="352"/>
      <c r="S11" s="25"/>
      <c r="T11" s="25"/>
      <c r="U11" s="25"/>
      <c r="V11" s="25"/>
      <c r="W11" s="24"/>
      <c r="X11" s="99"/>
      <c r="Y11" s="329"/>
      <c r="AW11" s="48"/>
      <c r="AX11" s="48"/>
      <c r="AY11" s="48"/>
      <c r="AZ11" s="48"/>
      <c r="BA11" s="48"/>
      <c r="BB11" s="48"/>
    </row>
    <row r="12" spans="1:54" ht="13.5">
      <c r="C12" s="350" t="s">
        <v>349</v>
      </c>
      <c r="D12" s="352"/>
      <c r="E12" s="352"/>
      <c r="F12" s="352"/>
      <c r="G12" s="352"/>
      <c r="H12" s="352"/>
      <c r="I12" s="352"/>
      <c r="J12" s="352"/>
      <c r="K12" s="352"/>
      <c r="L12" s="352"/>
      <c r="M12" s="352"/>
      <c r="N12" s="352"/>
      <c r="O12" s="352"/>
      <c r="P12" s="352"/>
      <c r="Q12" s="352"/>
      <c r="R12" s="352"/>
      <c r="S12" s="25"/>
      <c r="T12" s="25"/>
      <c r="U12" s="25"/>
      <c r="V12" s="25"/>
      <c r="W12" s="24"/>
      <c r="X12" s="99"/>
      <c r="Y12" s="329"/>
      <c r="AW12" s="48"/>
      <c r="AX12" s="48"/>
      <c r="AY12" s="48"/>
      <c r="AZ12" s="48"/>
      <c r="BA12" s="48"/>
      <c r="BB12" s="48"/>
    </row>
    <row r="13" spans="1:54" ht="13.5">
      <c r="C13" s="350" t="s">
        <v>350</v>
      </c>
      <c r="D13" s="352"/>
      <c r="E13" s="352"/>
      <c r="F13" s="352"/>
      <c r="G13" s="352"/>
      <c r="H13" s="352"/>
      <c r="I13" s="352"/>
      <c r="J13" s="352"/>
      <c r="K13" s="352"/>
      <c r="L13" s="352"/>
      <c r="M13" s="352"/>
      <c r="N13" s="352"/>
      <c r="O13" s="352"/>
      <c r="P13" s="352"/>
      <c r="Q13" s="352"/>
      <c r="R13" s="352"/>
      <c r="S13" s="25"/>
      <c r="T13" s="25"/>
      <c r="U13" s="25"/>
      <c r="V13" s="25"/>
      <c r="W13" s="25"/>
      <c r="X13" s="99"/>
      <c r="Y13" s="329"/>
      <c r="AW13" s="48"/>
      <c r="AX13" s="48"/>
      <c r="AY13" s="48"/>
      <c r="AZ13" s="48"/>
      <c r="BA13" s="48"/>
      <c r="BB13" s="48"/>
    </row>
    <row r="14" spans="1:54" ht="13.5">
      <c r="C14" s="350"/>
      <c r="D14" s="352"/>
      <c r="E14" s="352"/>
      <c r="F14" s="352"/>
      <c r="G14" s="352"/>
      <c r="H14" s="352"/>
      <c r="I14" s="352"/>
      <c r="J14" s="352"/>
      <c r="K14" s="352"/>
      <c r="L14" s="352"/>
      <c r="M14" s="352"/>
      <c r="N14" s="352"/>
      <c r="O14" s="352"/>
      <c r="P14" s="352"/>
      <c r="Q14" s="352"/>
      <c r="R14" s="352"/>
      <c r="S14" s="25"/>
      <c r="T14" s="25"/>
      <c r="U14" s="25"/>
      <c r="V14" s="25"/>
      <c r="W14" s="25"/>
      <c r="X14" s="99"/>
      <c r="Y14" s="329"/>
      <c r="AW14" s="48"/>
      <c r="AX14" s="48"/>
      <c r="AY14" s="48"/>
      <c r="AZ14" s="48"/>
      <c r="BA14" s="48"/>
      <c r="BB14" s="48"/>
    </row>
    <row r="15" spans="1:54" ht="13.5">
      <c r="B15" s="82"/>
      <c r="C15" s="350" t="s">
        <v>439</v>
      </c>
      <c r="D15" s="354"/>
      <c r="E15" s="354"/>
      <c r="F15" s="352"/>
      <c r="G15" s="352"/>
      <c r="H15" s="352"/>
      <c r="I15" s="352"/>
      <c r="J15" s="352"/>
      <c r="K15" s="352"/>
      <c r="L15" s="352"/>
      <c r="M15" s="352"/>
      <c r="N15" s="352"/>
      <c r="O15" s="352"/>
      <c r="P15" s="352"/>
      <c r="Q15" s="352"/>
      <c r="R15" s="352"/>
      <c r="S15" s="25"/>
      <c r="T15" s="25"/>
      <c r="U15" s="25"/>
      <c r="V15" s="25"/>
      <c r="W15" s="24"/>
      <c r="X15" s="99"/>
      <c r="Y15" s="329"/>
      <c r="AW15" s="48"/>
      <c r="AX15" s="48"/>
      <c r="AY15" s="48"/>
      <c r="AZ15" s="48"/>
      <c r="BA15" s="48"/>
      <c r="BB15" s="48"/>
    </row>
    <row r="16" spans="1:54" s="83" customFormat="1" ht="13.5">
      <c r="A16" s="82"/>
      <c r="B16" s="82"/>
      <c r="C16" s="350" t="s">
        <v>342</v>
      </c>
      <c r="D16" s="354"/>
      <c r="E16" s="354"/>
      <c r="F16" s="354"/>
      <c r="G16" s="354"/>
      <c r="H16" s="354"/>
      <c r="I16" s="354"/>
      <c r="J16" s="354"/>
      <c r="K16" s="354"/>
      <c r="L16" s="354"/>
      <c r="M16" s="354"/>
      <c r="N16" s="354"/>
      <c r="O16" s="354"/>
      <c r="P16" s="354"/>
      <c r="Q16" s="354"/>
      <c r="R16" s="354"/>
      <c r="W16" s="24"/>
      <c r="X16" s="341"/>
      <c r="Y16" s="341"/>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row>
    <row r="17" spans="1:54" ht="36.75" customHeight="1">
      <c r="C17" s="540" t="s">
        <v>343</v>
      </c>
      <c r="D17" s="541"/>
      <c r="E17" s="541"/>
      <c r="F17" s="541"/>
      <c r="G17" s="541"/>
      <c r="H17" s="541"/>
      <c r="I17" s="541"/>
      <c r="J17" s="541"/>
      <c r="K17" s="541"/>
      <c r="L17" s="541"/>
      <c r="M17" s="541"/>
      <c r="N17" s="541"/>
      <c r="O17" s="541"/>
      <c r="P17" s="541"/>
      <c r="Q17" s="541"/>
      <c r="R17" s="541"/>
      <c r="S17" s="342"/>
      <c r="T17" s="342"/>
      <c r="U17" s="342"/>
      <c r="V17" s="342"/>
      <c r="W17" s="342"/>
      <c r="X17" s="342"/>
      <c r="Y17" s="329"/>
      <c r="AW17" s="48"/>
      <c r="AX17" s="48"/>
      <c r="AY17" s="48"/>
      <c r="AZ17" s="48"/>
      <c r="BA17" s="48"/>
      <c r="BB17" s="48"/>
    </row>
    <row r="19" spans="1:54" ht="13.5">
      <c r="C19" s="24" t="s">
        <v>3</v>
      </c>
      <c r="Q19" s="24"/>
      <c r="R19" s="99"/>
      <c r="S19" s="100"/>
    </row>
    <row r="20" spans="1:54" ht="13.5">
      <c r="C20" s="538"/>
      <c r="D20" s="539"/>
      <c r="E20" s="24" t="s">
        <v>49</v>
      </c>
      <c r="Q20" s="24"/>
      <c r="R20" s="100"/>
      <c r="S20" s="100"/>
    </row>
    <row r="21" spans="1:54" ht="13.5">
      <c r="C21" s="542" t="s">
        <v>354</v>
      </c>
      <c r="D21" s="543"/>
      <c r="E21" s="24" t="s">
        <v>344</v>
      </c>
      <c r="Q21" s="24"/>
      <c r="R21" s="100"/>
      <c r="S21" s="100"/>
    </row>
    <row r="22" spans="1:54" ht="13.5">
      <c r="C22" s="565" t="s">
        <v>355</v>
      </c>
      <c r="D22" s="566"/>
      <c r="E22" s="24" t="s">
        <v>1</v>
      </c>
      <c r="Q22" s="24"/>
      <c r="R22" s="100"/>
      <c r="S22" s="100"/>
    </row>
    <row r="23" spans="1:54" ht="13.5">
      <c r="C23" s="567" t="s">
        <v>356</v>
      </c>
      <c r="D23" s="568"/>
      <c r="E23" s="24" t="s">
        <v>46</v>
      </c>
      <c r="Q23" s="24"/>
      <c r="R23" s="99"/>
      <c r="S23" s="100"/>
    </row>
    <row r="24" spans="1:54" ht="13.5">
      <c r="C24" s="569" t="s">
        <v>357</v>
      </c>
      <c r="D24" s="570"/>
      <c r="E24" s="350" t="s">
        <v>346</v>
      </c>
      <c r="Q24" s="24"/>
      <c r="R24" s="99"/>
      <c r="S24" s="100"/>
    </row>
    <row r="25" spans="1:54" ht="13.5">
      <c r="E25" s="350" t="s">
        <v>351</v>
      </c>
      <c r="Q25" s="24"/>
      <c r="R25" s="99"/>
      <c r="S25" s="100"/>
    </row>
    <row r="26" spans="1:54" ht="14.25" thickBot="1">
      <c r="C26" s="27"/>
      <c r="D26" s="27"/>
      <c r="E26" s="464"/>
      <c r="F26" s="27"/>
      <c r="G26" s="27"/>
      <c r="H26" s="27"/>
      <c r="O26" s="110" t="s">
        <v>158</v>
      </c>
      <c r="Q26" s="24"/>
      <c r="R26" s="99"/>
      <c r="S26" s="100"/>
    </row>
    <row r="27" spans="1:54" ht="13.5">
      <c r="A27" s="25">
        <v>14</v>
      </c>
      <c r="C27" s="27"/>
      <c r="D27" s="27"/>
      <c r="F27" s="27"/>
      <c r="G27" s="27"/>
      <c r="H27" s="27"/>
      <c r="M27" s="547" t="s">
        <v>326</v>
      </c>
      <c r="N27" s="108" t="s">
        <v>112</v>
      </c>
      <c r="O27" s="109" t="s">
        <v>113</v>
      </c>
      <c r="Q27" s="24"/>
      <c r="R27" s="99"/>
      <c r="S27" s="100"/>
    </row>
    <row r="28" spans="1:54" ht="20.100000000000001" customHeight="1" thickBot="1">
      <c r="A28" s="26">
        <f>+R86</f>
        <v>0</v>
      </c>
      <c r="C28" s="27" t="s">
        <v>295</v>
      </c>
      <c r="D28" s="27"/>
      <c r="E28" s="27"/>
      <c r="F28" s="27"/>
      <c r="G28" s="27"/>
      <c r="M28" s="548"/>
      <c r="N28" s="295" t="s">
        <v>466</v>
      </c>
      <c r="O28" s="296" t="s">
        <v>155</v>
      </c>
      <c r="Q28" s="24"/>
      <c r="R28" s="99"/>
      <c r="S28" s="100"/>
    </row>
    <row r="29" spans="1:54" ht="13.5">
      <c r="C29" s="582" t="s">
        <v>390</v>
      </c>
      <c r="D29" s="583"/>
      <c r="E29" s="583"/>
      <c r="F29" s="583"/>
      <c r="G29" s="583"/>
      <c r="H29" s="583"/>
      <c r="I29" s="583"/>
      <c r="J29" s="583"/>
      <c r="K29" s="583"/>
      <c r="L29" s="583"/>
      <c r="M29" s="583"/>
      <c r="N29" s="583"/>
      <c r="O29" s="583"/>
      <c r="Q29" s="24"/>
      <c r="R29" s="99"/>
      <c r="S29" s="329"/>
    </row>
    <row r="30" spans="1:54" ht="13.5">
      <c r="C30" s="85"/>
      <c r="D30" s="86"/>
      <c r="E30" s="86"/>
      <c r="F30" s="86"/>
      <c r="G30" s="86"/>
      <c r="H30" s="86"/>
      <c r="I30" s="86"/>
      <c r="J30" s="86"/>
      <c r="K30" s="86"/>
      <c r="L30" s="86"/>
      <c r="M30" s="86"/>
      <c r="N30" s="86"/>
      <c r="O30" s="87"/>
      <c r="Q30" s="24"/>
      <c r="R30" s="99"/>
      <c r="S30" s="329"/>
      <c r="U30" s="101"/>
    </row>
    <row r="31" spans="1:54" ht="12" customHeight="1">
      <c r="C31" s="589" t="s">
        <v>296</v>
      </c>
      <c r="D31" s="590"/>
      <c r="E31" s="590"/>
      <c r="F31" s="590"/>
      <c r="G31" s="590"/>
      <c r="H31" s="590"/>
      <c r="I31" s="590"/>
      <c r="J31" s="590"/>
      <c r="K31" s="590"/>
      <c r="L31" s="590"/>
      <c r="M31" s="590"/>
      <c r="N31" s="590"/>
      <c r="O31" s="591"/>
      <c r="P31" s="24"/>
      <c r="Q31" s="24"/>
      <c r="R31" s="25"/>
      <c r="S31" s="24"/>
      <c r="T31" s="99"/>
      <c r="U31" s="329"/>
    </row>
    <row r="32" spans="1:54" ht="12" customHeight="1">
      <c r="C32" s="592"/>
      <c r="D32" s="593"/>
      <c r="E32" s="593"/>
      <c r="F32" s="593"/>
      <c r="G32" s="593"/>
      <c r="H32" s="593"/>
      <c r="I32" s="593"/>
      <c r="J32" s="593"/>
      <c r="K32" s="593"/>
      <c r="L32" s="593"/>
      <c r="M32" s="593"/>
      <c r="N32" s="593"/>
      <c r="O32" s="594"/>
      <c r="Q32" s="24"/>
      <c r="R32" s="99"/>
      <c r="S32" s="100"/>
    </row>
    <row r="33" spans="1:19" ht="10.15" customHeight="1">
      <c r="C33" s="88"/>
      <c r="D33" s="28"/>
      <c r="E33" s="28"/>
      <c r="F33" s="28"/>
      <c r="G33" s="28"/>
      <c r="H33" s="28"/>
      <c r="I33" s="28"/>
      <c r="J33" s="28"/>
      <c r="K33" s="28"/>
      <c r="L33" s="28"/>
      <c r="M33" s="28"/>
      <c r="N33" s="28"/>
      <c r="O33" s="89"/>
      <c r="Q33" s="24"/>
      <c r="R33" s="99"/>
      <c r="S33" s="99"/>
    </row>
    <row r="34" spans="1:19" ht="14.25">
      <c r="C34" s="88"/>
      <c r="D34" s="28"/>
      <c r="E34" s="28"/>
      <c r="F34" s="28"/>
      <c r="G34" s="28"/>
      <c r="H34" s="28"/>
      <c r="I34" s="28"/>
      <c r="J34" s="28"/>
      <c r="K34" s="28"/>
      <c r="L34" s="595" t="s">
        <v>467</v>
      </c>
      <c r="M34" s="596"/>
      <c r="N34" s="596"/>
      <c r="O34" s="597"/>
      <c r="Q34" s="24"/>
      <c r="R34" s="99"/>
      <c r="S34" s="99"/>
    </row>
    <row r="35" spans="1:19" ht="11.25" customHeight="1">
      <c r="C35" s="88"/>
      <c r="D35" s="28"/>
      <c r="E35" s="28"/>
      <c r="F35" s="28"/>
      <c r="G35" s="28"/>
      <c r="H35" s="28"/>
      <c r="I35" s="28"/>
      <c r="J35" s="28"/>
      <c r="K35" s="28"/>
      <c r="L35" s="28"/>
      <c r="M35" s="28"/>
      <c r="N35" s="28"/>
      <c r="O35" s="90"/>
      <c r="Q35" s="24"/>
      <c r="R35" s="99"/>
      <c r="S35" s="99"/>
    </row>
    <row r="36" spans="1:19" ht="13.5">
      <c r="C36" s="563" t="s">
        <v>469</v>
      </c>
      <c r="D36" s="564"/>
      <c r="E36" s="564"/>
      <c r="F36" s="564"/>
      <c r="G36" s="465" t="s">
        <v>5</v>
      </c>
      <c r="H36" s="28"/>
      <c r="I36" s="28"/>
      <c r="J36" s="28"/>
      <c r="K36" s="28"/>
      <c r="L36" s="28"/>
      <c r="M36" s="28"/>
      <c r="N36" s="28"/>
      <c r="O36" s="89"/>
      <c r="Q36" s="24"/>
      <c r="R36" s="99"/>
      <c r="S36" s="99"/>
    </row>
    <row r="37" spans="1:19" ht="13.5">
      <c r="C37" s="88"/>
      <c r="D37" s="28"/>
      <c r="E37" s="28"/>
      <c r="F37" s="28"/>
      <c r="G37" s="28"/>
      <c r="H37" s="28"/>
      <c r="I37" s="28"/>
      <c r="J37" s="28"/>
      <c r="K37" s="28"/>
      <c r="L37" s="28"/>
      <c r="M37" s="28"/>
      <c r="N37" s="28"/>
      <c r="O37" s="89"/>
      <c r="Q37" s="24"/>
      <c r="R37" s="99"/>
      <c r="S37" s="100"/>
    </row>
    <row r="38" spans="1:19" ht="13.5">
      <c r="A38" s="26">
        <v>3</v>
      </c>
      <c r="C38" s="88"/>
      <c r="D38" s="28"/>
      <c r="E38" s="28"/>
      <c r="F38" s="28"/>
      <c r="G38" s="28"/>
      <c r="H38" s="453" t="s">
        <v>341</v>
      </c>
      <c r="I38" s="453"/>
      <c r="J38" s="28"/>
      <c r="K38" s="28"/>
      <c r="L38" s="28"/>
      <c r="M38" s="28"/>
      <c r="N38" s="28"/>
      <c r="O38" s="89"/>
      <c r="Q38" s="24"/>
      <c r="R38" s="99"/>
      <c r="S38" s="100"/>
    </row>
    <row r="39" spans="1:19" ht="26.25" customHeight="1">
      <c r="C39" s="88"/>
      <c r="D39" s="28"/>
      <c r="E39" s="28"/>
      <c r="F39" s="28"/>
      <c r="G39" s="28"/>
      <c r="H39" s="29" t="s">
        <v>6</v>
      </c>
      <c r="I39" s="29"/>
      <c r="J39" s="575" t="s">
        <v>463</v>
      </c>
      <c r="K39" s="575"/>
      <c r="L39" s="576"/>
      <c r="M39" s="576"/>
      <c r="N39" s="576"/>
      <c r="O39" s="577"/>
      <c r="Q39" s="24"/>
      <c r="R39" s="99"/>
    </row>
    <row r="40" spans="1:19" ht="26.25" customHeight="1">
      <c r="C40" s="88"/>
      <c r="D40" s="28"/>
      <c r="E40" s="28"/>
      <c r="F40" s="28"/>
      <c r="G40" s="28"/>
      <c r="H40" s="29" t="s">
        <v>7</v>
      </c>
      <c r="I40" s="29"/>
      <c r="J40" s="575" t="s">
        <v>468</v>
      </c>
      <c r="K40" s="575"/>
      <c r="L40" s="576"/>
      <c r="M40" s="576"/>
      <c r="N40" s="576"/>
      <c r="O40" s="577"/>
    </row>
    <row r="41" spans="1:19">
      <c r="C41" s="88"/>
      <c r="D41" s="28"/>
      <c r="E41" s="28"/>
      <c r="F41" s="28"/>
      <c r="G41" s="28"/>
      <c r="H41" s="28"/>
      <c r="I41" s="28"/>
      <c r="J41" s="28" t="s">
        <v>8</v>
      </c>
      <c r="K41" s="28"/>
      <c r="L41" s="28"/>
      <c r="M41" s="28"/>
      <c r="N41" s="28"/>
      <c r="O41" s="89"/>
    </row>
    <row r="42" spans="1:19">
      <c r="C42" s="88"/>
      <c r="D42" s="28"/>
      <c r="E42" s="28"/>
      <c r="F42" s="28"/>
      <c r="G42" s="28"/>
      <c r="H42" s="28"/>
      <c r="I42" s="28"/>
      <c r="J42" s="30" t="s">
        <v>9</v>
      </c>
      <c r="K42" s="30"/>
      <c r="L42" s="578" t="s">
        <v>464</v>
      </c>
      <c r="M42" s="578"/>
      <c r="N42" s="578"/>
      <c r="O42" s="579"/>
    </row>
    <row r="43" spans="1:19">
      <c r="C43" s="88"/>
      <c r="D43" s="28"/>
      <c r="E43" s="28"/>
      <c r="F43" s="28"/>
      <c r="G43" s="28"/>
      <c r="H43" s="28"/>
      <c r="I43" s="28"/>
      <c r="J43" s="30"/>
      <c r="K43" s="30"/>
      <c r="L43" s="28"/>
      <c r="M43" s="28"/>
      <c r="N43" s="28"/>
      <c r="O43" s="89"/>
    </row>
    <row r="44" spans="1:19" ht="8.25" customHeight="1">
      <c r="C44" s="88"/>
      <c r="D44" s="28"/>
      <c r="E44" s="28"/>
      <c r="F44" s="28"/>
      <c r="G44" s="28"/>
      <c r="H44" s="28"/>
      <c r="I44" s="28"/>
      <c r="J44" s="28"/>
      <c r="K44" s="28"/>
      <c r="L44" s="28"/>
      <c r="M44" s="28"/>
      <c r="N44" s="28"/>
      <c r="O44" s="89"/>
    </row>
    <row r="45" spans="1:19" ht="30" customHeight="1">
      <c r="A45" s="26">
        <v>4</v>
      </c>
      <c r="C45" s="598" t="s">
        <v>440</v>
      </c>
      <c r="D45" s="599"/>
      <c r="E45" s="599"/>
      <c r="F45" s="599"/>
      <c r="G45" s="599"/>
      <c r="H45" s="599"/>
      <c r="I45" s="599"/>
      <c r="J45" s="599"/>
      <c r="K45" s="599"/>
      <c r="L45" s="599"/>
      <c r="M45" s="599"/>
      <c r="N45" s="599"/>
      <c r="O45" s="600"/>
    </row>
    <row r="46" spans="1:19">
      <c r="C46" s="91"/>
      <c r="D46" s="31"/>
      <c r="E46" s="31"/>
      <c r="F46" s="31"/>
      <c r="G46" s="31"/>
      <c r="H46" s="31"/>
      <c r="I46" s="31"/>
      <c r="J46" s="31"/>
      <c r="K46" s="31"/>
      <c r="L46" s="31"/>
      <c r="M46" s="31"/>
      <c r="N46" s="31"/>
      <c r="O46" s="92"/>
    </row>
    <row r="47" spans="1:19" ht="18" customHeight="1">
      <c r="C47" s="552" t="s">
        <v>10</v>
      </c>
      <c r="D47" s="553"/>
      <c r="E47" s="554"/>
      <c r="F47" s="558" t="s">
        <v>465</v>
      </c>
      <c r="G47" s="559"/>
      <c r="H47" s="560"/>
      <c r="I47" s="560"/>
      <c r="J47" s="560"/>
      <c r="K47" s="560"/>
      <c r="L47" s="560"/>
      <c r="M47" s="549" t="s">
        <v>435</v>
      </c>
      <c r="N47" s="550"/>
      <c r="O47" s="551"/>
    </row>
    <row r="48" spans="1:19" ht="18" customHeight="1">
      <c r="C48" s="555"/>
      <c r="D48" s="556"/>
      <c r="E48" s="557"/>
      <c r="F48" s="561"/>
      <c r="G48" s="562"/>
      <c r="H48" s="562"/>
      <c r="I48" s="562"/>
      <c r="J48" s="562"/>
      <c r="K48" s="562"/>
      <c r="L48" s="562"/>
      <c r="M48" s="601">
        <v>2279</v>
      </c>
      <c r="N48" s="602"/>
      <c r="O48" s="603"/>
    </row>
    <row r="49" spans="3:21" ht="18" customHeight="1">
      <c r="C49" s="552" t="s">
        <v>11</v>
      </c>
      <c r="D49" s="584"/>
      <c r="E49" s="585"/>
      <c r="F49" s="571" t="s">
        <v>463</v>
      </c>
      <c r="G49" s="572"/>
      <c r="H49" s="572"/>
      <c r="I49" s="572"/>
      <c r="J49" s="572"/>
      <c r="K49" s="572"/>
      <c r="L49" s="463" t="s">
        <v>172</v>
      </c>
      <c r="M49" s="466"/>
      <c r="N49" s="604" t="s">
        <v>464</v>
      </c>
      <c r="O49" s="605"/>
    </row>
    <row r="50" spans="3:21" ht="18" customHeight="1">
      <c r="C50" s="586"/>
      <c r="D50" s="587"/>
      <c r="E50" s="588"/>
      <c r="F50" s="573"/>
      <c r="G50" s="574"/>
      <c r="H50" s="574"/>
      <c r="I50" s="574"/>
      <c r="J50" s="574"/>
      <c r="K50" s="574"/>
      <c r="L50" s="467"/>
      <c r="M50" s="580"/>
      <c r="N50" s="581"/>
      <c r="O50" s="338"/>
    </row>
    <row r="51" spans="3:21" ht="26.25" customHeight="1">
      <c r="C51" s="468" t="s">
        <v>364</v>
      </c>
      <c r="D51" s="193"/>
      <c r="E51" s="193"/>
      <c r="F51" s="355"/>
      <c r="G51" s="355"/>
      <c r="H51" s="355"/>
      <c r="I51" s="355"/>
      <c r="J51" s="355"/>
      <c r="K51" s="355"/>
      <c r="L51" s="356"/>
      <c r="M51" s="357"/>
      <c r="N51" s="469"/>
      <c r="O51" s="358"/>
    </row>
    <row r="52" spans="3:21" ht="24" customHeight="1">
      <c r="C52" s="359"/>
      <c r="D52" s="451" t="s">
        <v>17</v>
      </c>
      <c r="E52" s="456" t="s">
        <v>12</v>
      </c>
      <c r="F52" s="639" t="s">
        <v>470</v>
      </c>
      <c r="G52" s="640"/>
      <c r="H52" s="640"/>
      <c r="I52" s="640"/>
      <c r="J52" s="36" t="s">
        <v>47</v>
      </c>
      <c r="K52" s="36"/>
      <c r="L52" s="641" t="s">
        <v>471</v>
      </c>
      <c r="M52" s="641"/>
      <c r="N52" s="642"/>
      <c r="O52" s="643"/>
    </row>
    <row r="53" spans="3:21" ht="22.5" customHeight="1">
      <c r="C53" s="360"/>
      <c r="D53" s="452" t="s">
        <v>19</v>
      </c>
      <c r="E53" s="470" t="s">
        <v>365</v>
      </c>
      <c r="F53" s="644" t="s">
        <v>366</v>
      </c>
      <c r="G53" s="645"/>
      <c r="H53" s="646"/>
      <c r="I53" s="644" t="s">
        <v>367</v>
      </c>
      <c r="J53" s="647"/>
      <c r="K53" s="648"/>
      <c r="L53" s="649"/>
      <c r="M53" s="650"/>
      <c r="N53" s="471" t="s">
        <v>368</v>
      </c>
      <c r="O53" s="472"/>
    </row>
    <row r="54" spans="3:21" ht="22.5" customHeight="1">
      <c r="C54" s="360"/>
      <c r="D54" s="359"/>
      <c r="E54" s="473"/>
      <c r="F54" s="644" t="s">
        <v>369</v>
      </c>
      <c r="G54" s="645"/>
      <c r="H54" s="646"/>
      <c r="I54" s="651" t="s">
        <v>370</v>
      </c>
      <c r="J54" s="647"/>
      <c r="K54" s="647"/>
      <c r="L54" s="649">
        <v>37242</v>
      </c>
      <c r="M54" s="650"/>
      <c r="N54" s="471" t="s">
        <v>368</v>
      </c>
      <c r="O54" s="472"/>
    </row>
    <row r="55" spans="3:21" ht="22.5" customHeight="1">
      <c r="C55" s="360"/>
      <c r="D55" s="652" t="s">
        <v>371</v>
      </c>
      <c r="E55" s="653"/>
      <c r="F55" s="644" t="s">
        <v>372</v>
      </c>
      <c r="G55" s="645"/>
      <c r="H55" s="646"/>
      <c r="I55" s="651" t="s">
        <v>373</v>
      </c>
      <c r="J55" s="647"/>
      <c r="K55" s="647"/>
      <c r="L55" s="649"/>
      <c r="M55" s="650"/>
      <c r="N55" s="471" t="s">
        <v>374</v>
      </c>
      <c r="O55" s="472"/>
    </row>
    <row r="56" spans="3:21" ht="22.5" customHeight="1">
      <c r="C56" s="360"/>
      <c r="D56" s="652"/>
      <c r="E56" s="653"/>
      <c r="F56" s="644" t="s">
        <v>375</v>
      </c>
      <c r="G56" s="645"/>
      <c r="H56" s="646"/>
      <c r="I56" s="651" t="s">
        <v>376</v>
      </c>
      <c r="J56" s="647"/>
      <c r="K56" s="647"/>
      <c r="L56" s="649"/>
      <c r="M56" s="650"/>
      <c r="N56" s="471" t="s">
        <v>368</v>
      </c>
      <c r="O56" s="472"/>
    </row>
    <row r="57" spans="3:21" ht="26.25" customHeight="1">
      <c r="C57" s="360"/>
      <c r="D57" s="359"/>
      <c r="E57" s="473"/>
      <c r="F57" s="474" t="s">
        <v>377</v>
      </c>
      <c r="G57" s="361"/>
      <c r="H57" s="361"/>
      <c r="I57" s="361"/>
      <c r="J57" s="41"/>
      <c r="K57" s="41"/>
      <c r="L57" s="362"/>
      <c r="M57" s="362"/>
      <c r="N57" s="363"/>
      <c r="O57" s="364"/>
    </row>
    <row r="58" spans="3:21" ht="26.25" customHeight="1">
      <c r="C58" s="360"/>
      <c r="D58" s="475"/>
      <c r="E58" s="476"/>
      <c r="F58" s="633"/>
      <c r="G58" s="634"/>
      <c r="H58" s="634"/>
      <c r="I58" s="634"/>
      <c r="J58" s="634"/>
      <c r="K58" s="634"/>
      <c r="L58" s="634"/>
      <c r="M58" s="634"/>
      <c r="N58" s="634"/>
      <c r="O58" s="635"/>
    </row>
    <row r="59" spans="3:21" ht="26.25" customHeight="1">
      <c r="C59" s="365"/>
      <c r="D59" s="477" t="s">
        <v>24</v>
      </c>
      <c r="E59" s="478" t="s">
        <v>378</v>
      </c>
      <c r="F59" s="636">
        <v>309</v>
      </c>
      <c r="G59" s="637"/>
      <c r="H59" s="637"/>
      <c r="I59" s="637"/>
      <c r="J59" s="637"/>
      <c r="K59" s="637"/>
      <c r="L59" s="637"/>
      <c r="M59" s="637"/>
      <c r="N59" s="637"/>
      <c r="O59" s="638"/>
    </row>
    <row r="60" spans="3:21" ht="30" customHeight="1">
      <c r="C60" s="614" t="s">
        <v>297</v>
      </c>
      <c r="D60" s="615"/>
      <c r="E60" s="616"/>
      <c r="F60" s="617" t="s">
        <v>441</v>
      </c>
      <c r="G60" s="618"/>
      <c r="H60" s="618"/>
      <c r="I60" s="618"/>
      <c r="J60" s="618"/>
      <c r="K60" s="618"/>
      <c r="L60" s="618"/>
      <c r="M60" s="618"/>
      <c r="N60" s="618"/>
      <c r="O60" s="619"/>
      <c r="Q60" s="32"/>
    </row>
    <row r="61" spans="3:21" ht="18" customHeight="1">
      <c r="C61" s="192" t="s">
        <v>317</v>
      </c>
      <c r="D61" s="454"/>
      <c r="E61" s="193"/>
      <c r="F61" s="33"/>
      <c r="G61" s="33"/>
      <c r="H61" s="34"/>
      <c r="I61" s="34"/>
      <c r="J61" s="35"/>
      <c r="K61" s="35"/>
      <c r="L61" s="36"/>
      <c r="M61" s="36"/>
      <c r="N61" s="36"/>
      <c r="O61" s="37"/>
      <c r="Q61" s="32"/>
    </row>
    <row r="62" spans="3:21" ht="24.75" customHeight="1">
      <c r="C62" s="620"/>
      <c r="D62" s="544" t="s">
        <v>298</v>
      </c>
      <c r="E62" s="545"/>
      <c r="F62" s="545"/>
      <c r="G62" s="546"/>
      <c r="H62" s="544" t="s">
        <v>318</v>
      </c>
      <c r="I62" s="546"/>
      <c r="J62" s="544" t="s">
        <v>299</v>
      </c>
      <c r="K62" s="545"/>
      <c r="L62" s="546"/>
      <c r="M62" s="544" t="s">
        <v>319</v>
      </c>
      <c r="N62" s="545"/>
      <c r="O62" s="546"/>
      <c r="Q62" s="32"/>
    </row>
    <row r="63" spans="3:21" ht="24.75" customHeight="1">
      <c r="C63" s="620"/>
      <c r="D63" s="608" t="s">
        <v>300</v>
      </c>
      <c r="E63" s="609"/>
      <c r="F63" s="609"/>
      <c r="G63" s="610"/>
      <c r="H63" s="457">
        <f>+別紙!AA9</f>
        <v>2494.5</v>
      </c>
      <c r="I63" s="292" t="s">
        <v>4</v>
      </c>
      <c r="J63" s="623" t="s">
        <v>324</v>
      </c>
      <c r="K63" s="624"/>
      <c r="L63" s="625"/>
      <c r="M63" s="621">
        <f>+別紙!AA14</f>
        <v>2494.5</v>
      </c>
      <c r="N63" s="622"/>
      <c r="O63" s="479" t="s">
        <v>4</v>
      </c>
      <c r="P63" s="177"/>
      <c r="Q63" s="140"/>
      <c r="R63" s="140"/>
      <c r="S63" s="140"/>
      <c r="T63" s="140"/>
      <c r="U63" s="140"/>
    </row>
    <row r="64" spans="3:21" ht="24.75" customHeight="1">
      <c r="C64" s="620"/>
      <c r="D64" s="608" t="s">
        <v>301</v>
      </c>
      <c r="E64" s="609"/>
      <c r="F64" s="609"/>
      <c r="G64" s="610"/>
      <c r="H64" s="457" t="str">
        <f>+別紙!AA10</f>
        <v>0</v>
      </c>
      <c r="I64" s="292" t="s">
        <v>4</v>
      </c>
      <c r="J64" s="623" t="s">
        <v>305</v>
      </c>
      <c r="K64" s="624"/>
      <c r="L64" s="625"/>
      <c r="M64" s="621" t="str">
        <f>+別紙!AA15</f>
        <v>0</v>
      </c>
      <c r="N64" s="622"/>
      <c r="O64" s="37" t="s">
        <v>4</v>
      </c>
      <c r="P64" s="631"/>
      <c r="Q64" s="632"/>
      <c r="R64" s="632"/>
      <c r="S64" s="632"/>
    </row>
    <row r="65" spans="1:48" ht="24.75" customHeight="1">
      <c r="C65" s="620"/>
      <c r="D65" s="608" t="s">
        <v>302</v>
      </c>
      <c r="E65" s="609"/>
      <c r="F65" s="609"/>
      <c r="G65" s="610"/>
      <c r="H65" s="457" t="str">
        <f>+別紙!AA11</f>
        <v>0</v>
      </c>
      <c r="I65" s="292" t="s">
        <v>4</v>
      </c>
      <c r="J65" s="611" t="s">
        <v>306</v>
      </c>
      <c r="K65" s="612"/>
      <c r="L65" s="613"/>
      <c r="M65" s="621">
        <f>+別紙!AA16</f>
        <v>2494.5</v>
      </c>
      <c r="N65" s="622"/>
      <c r="O65" s="455" t="s">
        <v>4</v>
      </c>
      <c r="P65" s="175"/>
      <c r="Q65" s="176"/>
      <c r="R65" s="176"/>
      <c r="S65" s="176"/>
    </row>
    <row r="66" spans="1:48" ht="24.75" customHeight="1">
      <c r="C66" s="480"/>
      <c r="D66" s="608" t="s">
        <v>303</v>
      </c>
      <c r="E66" s="609"/>
      <c r="F66" s="609"/>
      <c r="G66" s="610"/>
      <c r="H66" s="457" t="str">
        <f>+別紙!AA12</f>
        <v>0</v>
      </c>
      <c r="I66" s="292" t="s">
        <v>4</v>
      </c>
      <c r="J66" s="611" t="s">
        <v>387</v>
      </c>
      <c r="K66" s="612"/>
      <c r="L66" s="613"/>
      <c r="M66" s="621" t="str">
        <f>+別紙!AA17</f>
        <v>0</v>
      </c>
      <c r="N66" s="622"/>
      <c r="O66" s="455" t="s">
        <v>4</v>
      </c>
      <c r="P66" s="175"/>
      <c r="Q66" s="176"/>
      <c r="R66" s="176"/>
      <c r="S66" s="176"/>
    </row>
    <row r="67" spans="1:48" ht="24.75" customHeight="1">
      <c r="C67" s="481"/>
      <c r="D67" s="608" t="s">
        <v>304</v>
      </c>
      <c r="E67" s="609"/>
      <c r="F67" s="609"/>
      <c r="G67" s="610"/>
      <c r="H67" s="457" t="str">
        <f>+別紙!AA13</f>
        <v>0</v>
      </c>
      <c r="I67" s="292" t="s">
        <v>4</v>
      </c>
      <c r="J67" s="611" t="s">
        <v>388</v>
      </c>
      <c r="K67" s="612"/>
      <c r="L67" s="613"/>
      <c r="M67" s="621" t="str">
        <f>+別紙!AA18</f>
        <v>0</v>
      </c>
      <c r="N67" s="622"/>
      <c r="O67" s="455" t="s">
        <v>4</v>
      </c>
      <c r="P67" s="175"/>
      <c r="Q67" s="176"/>
      <c r="R67" s="176"/>
      <c r="S67" s="176"/>
    </row>
    <row r="68" spans="1:48" ht="24" customHeight="1">
      <c r="C68" s="628" t="s">
        <v>15</v>
      </c>
      <c r="D68" s="629"/>
      <c r="E68" s="630"/>
      <c r="F68" s="33"/>
      <c r="G68" s="33"/>
      <c r="H68" s="34"/>
      <c r="I68" s="34"/>
      <c r="J68" s="35"/>
      <c r="K68" s="35"/>
      <c r="L68" s="36"/>
      <c r="M68" s="36"/>
      <c r="N68" s="36"/>
      <c r="O68" s="37"/>
    </row>
    <row r="69" spans="1:48" ht="10.15" customHeight="1">
      <c r="C69" s="482"/>
      <c r="D69" s="483"/>
      <c r="E69" s="483"/>
      <c r="F69" s="38"/>
      <c r="G69" s="38"/>
      <c r="H69" s="39"/>
      <c r="I69" s="39"/>
      <c r="J69" s="40"/>
      <c r="K69" s="40"/>
      <c r="L69" s="41"/>
      <c r="M69" s="41"/>
      <c r="N69" s="41"/>
      <c r="O69" s="39"/>
    </row>
    <row r="70" spans="1:48" ht="15" customHeight="1">
      <c r="C70" s="626" t="s">
        <v>409</v>
      </c>
      <c r="D70" s="627"/>
      <c r="E70" s="627"/>
      <c r="F70" s="627"/>
      <c r="G70" s="627"/>
      <c r="H70" s="627"/>
      <c r="I70" s="627"/>
      <c r="J70" s="627"/>
      <c r="K70" s="627"/>
      <c r="L70" s="627"/>
      <c r="M70" s="627"/>
      <c r="N70" s="627"/>
      <c r="O70" s="627"/>
      <c r="P70" s="44"/>
    </row>
    <row r="71" spans="1:48" ht="13.5">
      <c r="C71" s="330" t="s">
        <v>240</v>
      </c>
      <c r="D71" s="484"/>
      <c r="E71" s="484"/>
      <c r="F71" s="331"/>
      <c r="G71" s="331"/>
      <c r="H71" s="332"/>
      <c r="I71" s="332"/>
      <c r="J71" s="333"/>
      <c r="K71" s="333"/>
      <c r="L71" s="334"/>
      <c r="M71" s="334"/>
      <c r="N71" s="334"/>
      <c r="O71" s="335"/>
      <c r="P71" s="44"/>
    </row>
    <row r="72" spans="1:48" ht="15" customHeight="1">
      <c r="A72" s="26">
        <v>11</v>
      </c>
      <c r="C72" s="485"/>
      <c r="D72" s="336"/>
      <c r="E72" s="336"/>
      <c r="F72" s="336"/>
      <c r="G72" s="336"/>
      <c r="H72" s="336"/>
      <c r="I72" s="336"/>
      <c r="J72" s="336"/>
      <c r="K72" s="336"/>
      <c r="L72" s="336"/>
      <c r="M72" s="336"/>
      <c r="N72" s="336"/>
      <c r="O72" s="337"/>
      <c r="P72" s="44"/>
    </row>
    <row r="73" spans="1:48" ht="15" customHeight="1">
      <c r="C73" s="197">
        <v>1</v>
      </c>
      <c r="D73" s="606" t="s">
        <v>442</v>
      </c>
      <c r="E73" s="606"/>
      <c r="F73" s="606"/>
      <c r="G73" s="606"/>
      <c r="H73" s="606"/>
      <c r="I73" s="606"/>
      <c r="J73" s="606"/>
      <c r="K73" s="606"/>
      <c r="L73" s="606"/>
      <c r="M73" s="606"/>
      <c r="N73" s="606"/>
      <c r="O73" s="607"/>
    </row>
    <row r="74" spans="1:48" ht="15" customHeight="1">
      <c r="C74" s="197">
        <v>2</v>
      </c>
      <c r="D74" s="606" t="s">
        <v>362</v>
      </c>
      <c r="E74" s="606"/>
      <c r="F74" s="606"/>
      <c r="G74" s="606"/>
      <c r="H74" s="606"/>
      <c r="I74" s="606"/>
      <c r="J74" s="606"/>
      <c r="K74" s="606"/>
      <c r="L74" s="606"/>
      <c r="M74" s="606"/>
      <c r="N74" s="606"/>
      <c r="O74" s="607"/>
    </row>
    <row r="75" spans="1:48" ht="15" customHeight="1">
      <c r="C75" s="197"/>
      <c r="D75" s="606" t="s">
        <v>363</v>
      </c>
      <c r="E75" s="606"/>
      <c r="F75" s="606"/>
      <c r="G75" s="606"/>
      <c r="H75" s="606"/>
      <c r="I75" s="606"/>
      <c r="J75" s="606"/>
      <c r="K75" s="606"/>
      <c r="L75" s="606"/>
      <c r="M75" s="606"/>
      <c r="N75" s="606"/>
      <c r="O75" s="607"/>
    </row>
    <row r="76" spans="1:48" ht="41.25" customHeight="1">
      <c r="C76" s="197"/>
      <c r="D76" s="606" t="s">
        <v>379</v>
      </c>
      <c r="E76" s="606"/>
      <c r="F76" s="606"/>
      <c r="G76" s="606"/>
      <c r="H76" s="606"/>
      <c r="I76" s="606"/>
      <c r="J76" s="606"/>
      <c r="K76" s="606"/>
      <c r="L76" s="606"/>
      <c r="M76" s="606"/>
      <c r="N76" s="606"/>
      <c r="O76" s="607"/>
    </row>
    <row r="77" spans="1:48" s="44" customFormat="1" ht="28.15" customHeight="1">
      <c r="C77" s="197">
        <v>3</v>
      </c>
      <c r="D77" s="606" t="s">
        <v>443</v>
      </c>
      <c r="E77" s="606"/>
      <c r="F77" s="606"/>
      <c r="G77" s="606"/>
      <c r="H77" s="606"/>
      <c r="I77" s="606"/>
      <c r="J77" s="606"/>
      <c r="K77" s="606"/>
      <c r="L77" s="606"/>
      <c r="M77" s="606"/>
      <c r="N77" s="606"/>
      <c r="O77" s="607"/>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row>
    <row r="78" spans="1:48" s="44" customFormat="1" ht="28.15" customHeight="1">
      <c r="C78" s="197">
        <v>4</v>
      </c>
      <c r="D78" s="606" t="s">
        <v>444</v>
      </c>
      <c r="E78" s="606"/>
      <c r="F78" s="606"/>
      <c r="G78" s="606"/>
      <c r="H78" s="606"/>
      <c r="I78" s="606"/>
      <c r="J78" s="606"/>
      <c r="K78" s="606"/>
      <c r="L78" s="606"/>
      <c r="M78" s="606"/>
      <c r="N78" s="606"/>
      <c r="O78" s="607"/>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row>
    <row r="79" spans="1:48" s="44" customFormat="1" ht="15" customHeight="1">
      <c r="C79" s="197"/>
      <c r="D79" s="198" t="s">
        <v>412</v>
      </c>
      <c r="E79" s="606" t="s">
        <v>312</v>
      </c>
      <c r="F79" s="606"/>
      <c r="G79" s="606"/>
      <c r="H79" s="606"/>
      <c r="I79" s="606"/>
      <c r="J79" s="606"/>
      <c r="K79" s="606"/>
      <c r="L79" s="606"/>
      <c r="M79" s="606"/>
      <c r="N79" s="606"/>
      <c r="O79" s="607"/>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row>
    <row r="80" spans="1:48" s="44" customFormat="1" ht="15" customHeight="1">
      <c r="C80" s="197"/>
      <c r="D80" s="198" t="s">
        <v>413</v>
      </c>
      <c r="E80" s="606" t="s">
        <v>420</v>
      </c>
      <c r="F80" s="606"/>
      <c r="G80" s="606"/>
      <c r="H80" s="606"/>
      <c r="I80" s="606"/>
      <c r="J80" s="606"/>
      <c r="K80" s="606"/>
      <c r="L80" s="606"/>
      <c r="M80" s="606"/>
      <c r="N80" s="606"/>
      <c r="O80" s="607"/>
      <c r="Q80" s="312" t="s">
        <v>40</v>
      </c>
      <c r="R80" s="46"/>
      <c r="S80" s="46"/>
      <c r="T80" s="46"/>
      <c r="U80" s="2"/>
      <c r="V80" s="2"/>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row>
    <row r="81" spans="1:48" s="44" customFormat="1" ht="15" customHeight="1">
      <c r="C81" s="197"/>
      <c r="D81" s="198" t="s">
        <v>414</v>
      </c>
      <c r="E81" s="606" t="s">
        <v>421</v>
      </c>
      <c r="F81" s="606"/>
      <c r="G81" s="606"/>
      <c r="H81" s="606"/>
      <c r="I81" s="606"/>
      <c r="J81" s="606"/>
      <c r="K81" s="606"/>
      <c r="L81" s="606"/>
      <c r="M81" s="606"/>
      <c r="N81" s="606"/>
      <c r="O81" s="607"/>
      <c r="Q81" s="312" t="s">
        <v>41</v>
      </c>
      <c r="R81" s="3"/>
      <c r="S81" s="46"/>
      <c r="T81" s="4"/>
      <c r="U81" s="4"/>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row>
    <row r="82" spans="1:48" s="44" customFormat="1" ht="15" customHeight="1">
      <c r="C82" s="197"/>
      <c r="D82" s="198" t="s">
        <v>415</v>
      </c>
      <c r="E82" s="606" t="s">
        <v>422</v>
      </c>
      <c r="F82" s="606"/>
      <c r="G82" s="606"/>
      <c r="H82" s="606"/>
      <c r="I82" s="606"/>
      <c r="J82" s="606"/>
      <c r="K82" s="606"/>
      <c r="L82" s="606"/>
      <c r="M82" s="606"/>
      <c r="N82" s="606"/>
      <c r="O82" s="607"/>
      <c r="Q82" s="312" t="s">
        <v>42</v>
      </c>
      <c r="R82" s="3"/>
      <c r="S82" s="46"/>
      <c r="T82" s="4"/>
      <c r="U82" s="4"/>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row>
    <row r="83" spans="1:48" s="44" customFormat="1" ht="15" customHeight="1">
      <c r="C83" s="197"/>
      <c r="D83" s="198" t="s">
        <v>416</v>
      </c>
      <c r="E83" s="606" t="s">
        <v>423</v>
      </c>
      <c r="F83" s="606"/>
      <c r="G83" s="606"/>
      <c r="H83" s="606"/>
      <c r="I83" s="606"/>
      <c r="J83" s="606"/>
      <c r="K83" s="606"/>
      <c r="L83" s="606"/>
      <c r="M83" s="606"/>
      <c r="N83" s="606"/>
      <c r="O83" s="607"/>
      <c r="Q83" s="312" t="s">
        <v>44</v>
      </c>
      <c r="S83" s="46"/>
      <c r="T83" s="4"/>
      <c r="U83" s="4"/>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row>
    <row r="84" spans="1:48" s="44" customFormat="1" ht="15" customHeight="1">
      <c r="C84" s="197"/>
      <c r="D84" s="198" t="s">
        <v>417</v>
      </c>
      <c r="E84" s="606" t="s">
        <v>313</v>
      </c>
      <c r="F84" s="606"/>
      <c r="G84" s="606"/>
      <c r="H84" s="606"/>
      <c r="I84" s="606"/>
      <c r="J84" s="606"/>
      <c r="K84" s="606"/>
      <c r="L84" s="606"/>
      <c r="M84" s="606"/>
      <c r="N84" s="606"/>
      <c r="O84" s="607"/>
      <c r="Q84" s="312" t="s">
        <v>43</v>
      </c>
      <c r="S84" s="46"/>
      <c r="T84" s="4"/>
      <c r="U84" s="4"/>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row>
    <row r="85" spans="1:48" s="44" customFormat="1" ht="15" customHeight="1">
      <c r="C85" s="197"/>
      <c r="D85" s="198" t="s">
        <v>418</v>
      </c>
      <c r="E85" s="606" t="s">
        <v>424</v>
      </c>
      <c r="F85" s="606"/>
      <c r="G85" s="606"/>
      <c r="H85" s="606"/>
      <c r="I85" s="606"/>
      <c r="J85" s="606"/>
      <c r="K85" s="606"/>
      <c r="L85" s="606"/>
      <c r="M85" s="606"/>
      <c r="N85" s="606"/>
      <c r="O85" s="607"/>
      <c r="R85" s="45"/>
      <c r="S85" s="46"/>
      <c r="T85" s="4"/>
      <c r="U85" s="4"/>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row>
    <row r="86" spans="1:48" s="44" customFormat="1" ht="15" customHeight="1">
      <c r="C86" s="197"/>
      <c r="D86" s="198" t="s">
        <v>410</v>
      </c>
      <c r="E86" s="606" t="s">
        <v>425</v>
      </c>
      <c r="F86" s="606"/>
      <c r="G86" s="606"/>
      <c r="H86" s="606"/>
      <c r="I86" s="606"/>
      <c r="J86" s="606"/>
      <c r="K86" s="606"/>
      <c r="L86" s="606"/>
      <c r="M86" s="606"/>
      <c r="N86" s="606"/>
      <c r="O86" s="607"/>
      <c r="Q86" s="282"/>
      <c r="R86" s="282"/>
      <c r="S86" s="282"/>
      <c r="T86" s="282"/>
      <c r="U86" s="282"/>
      <c r="V86" s="282"/>
      <c r="W86" s="282"/>
      <c r="X86" s="282"/>
      <c r="Y86" s="282"/>
      <c r="Z86" s="282"/>
      <c r="AA86" s="283"/>
      <c r="AB86" s="283"/>
      <c r="AC86" s="283"/>
      <c r="AD86" s="283"/>
      <c r="AE86" s="283"/>
      <c r="AF86" s="283"/>
      <c r="AG86" s="46"/>
      <c r="AH86" s="46"/>
      <c r="AI86" s="46"/>
      <c r="AJ86" s="46"/>
      <c r="AK86" s="46"/>
      <c r="AL86" s="46"/>
      <c r="AM86" s="46"/>
      <c r="AN86" s="46"/>
      <c r="AO86" s="46"/>
      <c r="AP86" s="46"/>
      <c r="AQ86" s="46"/>
      <c r="AR86" s="46"/>
      <c r="AS86" s="46"/>
      <c r="AT86" s="46"/>
      <c r="AU86" s="46"/>
      <c r="AV86" s="46"/>
    </row>
    <row r="87" spans="1:48" s="44" customFormat="1" ht="15" customHeight="1">
      <c r="C87" s="197"/>
      <c r="D87" s="198" t="s">
        <v>419</v>
      </c>
      <c r="E87" s="606" t="s">
        <v>426</v>
      </c>
      <c r="F87" s="606"/>
      <c r="G87" s="606"/>
      <c r="H87" s="606"/>
      <c r="I87" s="606"/>
      <c r="J87" s="606"/>
      <c r="K87" s="606"/>
      <c r="L87" s="606"/>
      <c r="M87" s="606"/>
      <c r="N87" s="606"/>
      <c r="O87" s="607"/>
      <c r="Q87" s="284"/>
      <c r="R87" s="284"/>
      <c r="S87" s="284"/>
      <c r="T87" s="284"/>
      <c r="U87" s="284"/>
      <c r="V87" s="284"/>
      <c r="W87" s="284"/>
      <c r="X87" s="284"/>
      <c r="Y87" s="284"/>
      <c r="Z87" s="284"/>
      <c r="AA87" s="285"/>
      <c r="AB87" s="283"/>
      <c r="AC87" s="283"/>
      <c r="AD87" s="283"/>
      <c r="AE87" s="283"/>
      <c r="AF87" s="283"/>
      <c r="AG87" s="46"/>
      <c r="AH87" s="46"/>
      <c r="AI87" s="46"/>
      <c r="AJ87" s="46"/>
      <c r="AK87" s="46"/>
      <c r="AL87" s="46"/>
      <c r="AM87" s="46"/>
      <c r="AN87" s="46"/>
      <c r="AO87" s="46"/>
      <c r="AP87" s="46"/>
      <c r="AQ87" s="46"/>
      <c r="AR87" s="46"/>
      <c r="AS87" s="46"/>
      <c r="AT87" s="46"/>
      <c r="AU87" s="46"/>
      <c r="AV87" s="46"/>
    </row>
    <row r="88" spans="1:48" s="46" customFormat="1" ht="15" customHeight="1">
      <c r="C88" s="197"/>
      <c r="D88" s="198" t="s">
        <v>411</v>
      </c>
      <c r="E88" s="606" t="s">
        <v>314</v>
      </c>
      <c r="F88" s="606"/>
      <c r="G88" s="606"/>
      <c r="H88" s="606"/>
      <c r="I88" s="606"/>
      <c r="J88" s="606"/>
      <c r="K88" s="606"/>
      <c r="L88" s="606"/>
      <c r="M88" s="606"/>
      <c r="N88" s="606"/>
      <c r="O88" s="607"/>
      <c r="Q88" s="286"/>
      <c r="R88" s="286"/>
      <c r="S88" s="286"/>
      <c r="T88" s="286"/>
      <c r="U88" s="286"/>
      <c r="V88" s="286"/>
      <c r="W88" s="286"/>
      <c r="X88" s="286"/>
      <c r="Y88" s="286"/>
      <c r="Z88" s="283"/>
      <c r="AA88" s="287"/>
      <c r="AB88" s="283"/>
      <c r="AC88" s="283"/>
      <c r="AD88" s="283"/>
      <c r="AE88" s="283"/>
      <c r="AF88" s="283"/>
    </row>
    <row r="89" spans="1:48" s="46" customFormat="1" ht="28.15" customHeight="1">
      <c r="C89" s="197"/>
      <c r="D89" s="198" t="s">
        <v>308</v>
      </c>
      <c r="E89" s="606" t="s">
        <v>407</v>
      </c>
      <c r="F89" s="606"/>
      <c r="G89" s="606"/>
      <c r="H89" s="606"/>
      <c r="I89" s="606"/>
      <c r="J89" s="606"/>
      <c r="K89" s="606"/>
      <c r="L89" s="606"/>
      <c r="M89" s="606"/>
      <c r="N89" s="606"/>
      <c r="O89" s="607"/>
      <c r="Q89" s="286"/>
      <c r="R89" s="286"/>
      <c r="S89" s="286"/>
      <c r="T89" s="286"/>
      <c r="U89" s="287"/>
      <c r="V89" s="286"/>
      <c r="W89" s="286"/>
      <c r="X89" s="286"/>
      <c r="Y89" s="286"/>
      <c r="Z89" s="283"/>
      <c r="AA89" s="287"/>
      <c r="AB89" s="283"/>
      <c r="AC89" s="283"/>
      <c r="AD89" s="283"/>
      <c r="AE89" s="283"/>
      <c r="AF89" s="283"/>
    </row>
    <row r="90" spans="1:48" s="46" customFormat="1" ht="15" customHeight="1">
      <c r="C90" s="197"/>
      <c r="D90" s="198" t="s">
        <v>309</v>
      </c>
      <c r="E90" s="606" t="s">
        <v>315</v>
      </c>
      <c r="F90" s="606"/>
      <c r="G90" s="606"/>
      <c r="H90" s="606"/>
      <c r="I90" s="606"/>
      <c r="J90" s="606"/>
      <c r="K90" s="606"/>
      <c r="L90" s="606"/>
      <c r="M90" s="606"/>
      <c r="N90" s="606"/>
      <c r="O90" s="607"/>
      <c r="Q90" s="287"/>
      <c r="R90" s="286"/>
      <c r="S90" s="286"/>
      <c r="T90" s="286"/>
      <c r="U90" s="286"/>
      <c r="V90" s="286"/>
      <c r="W90" s="286"/>
      <c r="X90" s="286"/>
      <c r="Y90" s="286"/>
      <c r="Z90" s="283"/>
      <c r="AA90" s="287"/>
      <c r="AB90" s="288"/>
      <c r="AC90" s="283"/>
      <c r="AD90" s="283"/>
      <c r="AE90" s="283"/>
      <c r="AF90" s="283"/>
    </row>
    <row r="91" spans="1:48" s="46" customFormat="1" ht="28.15" customHeight="1">
      <c r="C91" s="197"/>
      <c r="D91" s="198" t="s">
        <v>310</v>
      </c>
      <c r="E91" s="606" t="s">
        <v>408</v>
      </c>
      <c r="F91" s="606"/>
      <c r="G91" s="606"/>
      <c r="H91" s="606"/>
      <c r="I91" s="606"/>
      <c r="J91" s="606"/>
      <c r="K91" s="606"/>
      <c r="L91" s="606"/>
      <c r="M91" s="606"/>
      <c r="N91" s="606"/>
      <c r="O91" s="607"/>
      <c r="Q91" s="5"/>
      <c r="R91" s="5"/>
      <c r="S91" s="5"/>
      <c r="T91" s="5"/>
      <c r="U91" s="103"/>
      <c r="V91" s="5"/>
      <c r="W91" s="5"/>
      <c r="X91" s="5"/>
      <c r="Y91" s="5"/>
      <c r="Z91" s="5"/>
      <c r="AA91" s="103"/>
    </row>
    <row r="92" spans="1:48" s="46" customFormat="1" ht="28.15" customHeight="1">
      <c r="C92" s="197"/>
      <c r="D92" s="198" t="s">
        <v>311</v>
      </c>
      <c r="E92" s="606" t="s">
        <v>316</v>
      </c>
      <c r="F92" s="606"/>
      <c r="G92" s="606"/>
      <c r="H92" s="606"/>
      <c r="I92" s="606"/>
      <c r="J92" s="606"/>
      <c r="K92" s="606"/>
      <c r="L92" s="606"/>
      <c r="M92" s="606"/>
      <c r="N92" s="606"/>
      <c r="O92" s="607"/>
      <c r="Q92" s="5"/>
      <c r="R92" s="5"/>
      <c r="S92" s="5"/>
      <c r="T92" s="5"/>
      <c r="U92" s="5"/>
      <c r="V92" s="5"/>
      <c r="W92" s="5"/>
      <c r="X92" s="5"/>
      <c r="Y92" s="5"/>
      <c r="Z92" s="5"/>
      <c r="AA92" s="5"/>
    </row>
    <row r="93" spans="1:48" s="46" customFormat="1" ht="28.15" customHeight="1">
      <c r="C93" s="197">
        <v>5</v>
      </c>
      <c r="D93" s="606" t="s">
        <v>386</v>
      </c>
      <c r="E93" s="606"/>
      <c r="F93" s="606"/>
      <c r="G93" s="606"/>
      <c r="H93" s="606"/>
      <c r="I93" s="606"/>
      <c r="J93" s="606"/>
      <c r="K93" s="606"/>
      <c r="L93" s="606"/>
      <c r="M93" s="606"/>
      <c r="N93" s="606"/>
      <c r="O93" s="607"/>
      <c r="Q93" s="5"/>
      <c r="R93" s="5"/>
      <c r="S93" s="5"/>
      <c r="T93" s="5"/>
      <c r="U93" s="5"/>
      <c r="V93" s="5"/>
      <c r="W93" s="5"/>
      <c r="X93" s="5"/>
      <c r="Y93" s="5"/>
      <c r="Z93" s="5"/>
      <c r="AA93" s="5"/>
    </row>
    <row r="94" spans="1:48" s="46" customFormat="1" ht="15" customHeight="1">
      <c r="C94" s="197">
        <v>6</v>
      </c>
      <c r="D94" s="606" t="s">
        <v>385</v>
      </c>
      <c r="E94" s="606"/>
      <c r="F94" s="606"/>
      <c r="G94" s="606"/>
      <c r="H94" s="606"/>
      <c r="I94" s="606"/>
      <c r="J94" s="606"/>
      <c r="K94" s="606"/>
      <c r="L94" s="606"/>
      <c r="M94" s="606"/>
      <c r="N94" s="606"/>
      <c r="O94" s="607"/>
      <c r="Q94" s="2"/>
      <c r="R94" s="2"/>
      <c r="S94" s="2"/>
      <c r="T94" s="2"/>
      <c r="U94" s="2"/>
      <c r="V94" s="2"/>
      <c r="W94" s="2"/>
      <c r="X94" s="2"/>
      <c r="Y94" s="2"/>
      <c r="Z94" s="2"/>
    </row>
    <row r="95" spans="1:48" ht="13.15" customHeight="1">
      <c r="A95" s="47"/>
      <c r="B95" s="47"/>
      <c r="C95" s="199"/>
      <c r="D95" s="42"/>
      <c r="E95" s="42"/>
      <c r="F95" s="42"/>
      <c r="G95" s="42"/>
      <c r="H95" s="42"/>
      <c r="I95" s="42"/>
      <c r="J95" s="42"/>
      <c r="K95" s="42"/>
      <c r="L95" s="42"/>
      <c r="M95" s="42"/>
      <c r="N95" s="42"/>
      <c r="O95" s="43"/>
      <c r="P95" s="48"/>
      <c r="Q95" s="313" t="s">
        <v>45</v>
      </c>
      <c r="R95" s="314" t="s">
        <v>100</v>
      </c>
      <c r="S95" s="1"/>
      <c r="T95" s="1"/>
      <c r="U95" s="1"/>
      <c r="V95" s="1"/>
      <c r="W95" s="1"/>
      <c r="X95" s="1"/>
      <c r="Y95" s="1"/>
      <c r="Z95" s="1"/>
    </row>
    <row r="96" spans="1:48" ht="13.5">
      <c r="A96" s="47"/>
      <c r="B96" s="47"/>
      <c r="C96" s="44"/>
      <c r="D96" s="44"/>
      <c r="E96" s="44"/>
      <c r="F96" s="44"/>
      <c r="G96" s="44"/>
      <c r="H96" s="44"/>
      <c r="I96" s="44"/>
      <c r="J96" s="44"/>
      <c r="K96" s="44"/>
      <c r="L96" s="44"/>
      <c r="M96" s="44"/>
      <c r="N96" s="44"/>
      <c r="O96" s="44"/>
      <c r="P96" s="48"/>
      <c r="Q96" s="314" t="s">
        <v>98</v>
      </c>
      <c r="R96" s="317" t="s">
        <v>336</v>
      </c>
      <c r="S96" s="1"/>
      <c r="T96" s="1"/>
      <c r="U96" s="1"/>
      <c r="V96" s="1"/>
      <c r="W96" s="1"/>
      <c r="X96" s="1"/>
      <c r="Y96" s="1"/>
      <c r="Z96" s="1"/>
    </row>
    <row r="97" spans="1:26" ht="13.5">
      <c r="A97" s="47"/>
      <c r="B97" s="47"/>
      <c r="C97" s="44"/>
      <c r="D97" s="44"/>
      <c r="E97" s="44"/>
      <c r="F97" s="44"/>
      <c r="G97" s="44"/>
      <c r="H97" s="44"/>
      <c r="I97" s="44"/>
      <c r="J97" s="44"/>
      <c r="K97" s="44"/>
      <c r="L97" s="44"/>
      <c r="M97" s="44"/>
      <c r="N97" s="44"/>
      <c r="O97" s="44"/>
      <c r="P97" s="48"/>
      <c r="Q97" s="314"/>
      <c r="R97" s="1"/>
      <c r="S97" s="1"/>
      <c r="T97" s="1"/>
      <c r="U97" s="1"/>
      <c r="V97" s="1"/>
      <c r="W97" s="1"/>
      <c r="X97" s="1"/>
      <c r="Y97" s="1"/>
      <c r="Z97" s="1"/>
    </row>
    <row r="98" spans="1:26" ht="13.5">
      <c r="C98" s="44"/>
      <c r="D98" s="44"/>
      <c r="E98" s="44"/>
      <c r="F98" s="44"/>
      <c r="G98" s="44"/>
      <c r="H98" s="44"/>
      <c r="I98" s="44"/>
      <c r="J98" s="44"/>
      <c r="K98" s="44"/>
      <c r="L98" s="44"/>
      <c r="M98" s="44"/>
      <c r="N98" s="44"/>
      <c r="O98" s="44"/>
      <c r="Q98" s="314" t="s">
        <v>114</v>
      </c>
      <c r="R98" s="1"/>
    </row>
    <row r="99" spans="1:26" ht="13.5">
      <c r="C99" s="44"/>
      <c r="D99" s="44"/>
      <c r="E99" s="44"/>
      <c r="F99" s="44"/>
      <c r="G99" s="44"/>
      <c r="H99" s="44"/>
      <c r="I99" s="44"/>
      <c r="J99" s="44"/>
      <c r="K99" s="44"/>
      <c r="L99" s="44"/>
      <c r="M99" s="44"/>
      <c r="N99" s="44"/>
      <c r="O99" s="44"/>
      <c r="Q99" s="314" t="s">
        <v>115</v>
      </c>
      <c r="R99" s="1"/>
    </row>
    <row r="100" spans="1:26" ht="13.5">
      <c r="C100" s="44"/>
      <c r="D100" s="44"/>
      <c r="E100" s="44"/>
      <c r="F100" s="44"/>
      <c r="G100" s="44"/>
      <c r="H100" s="44"/>
      <c r="I100" s="44"/>
      <c r="J100" s="44"/>
      <c r="K100" s="44"/>
      <c r="L100" s="44"/>
      <c r="M100" s="44"/>
      <c r="N100" s="44"/>
      <c r="O100" s="44"/>
      <c r="Q100" s="314" t="s">
        <v>116</v>
      </c>
      <c r="R100" s="1"/>
    </row>
    <row r="101" spans="1:26" ht="13.5">
      <c r="C101" s="44"/>
      <c r="D101" s="44"/>
      <c r="E101" s="44"/>
      <c r="F101" s="44"/>
      <c r="G101" s="44"/>
      <c r="H101" s="44"/>
      <c r="I101" s="44"/>
      <c r="J101" s="44"/>
      <c r="K101" s="44"/>
      <c r="L101" s="44"/>
      <c r="M101" s="44"/>
      <c r="N101" s="44"/>
      <c r="O101" s="44"/>
      <c r="Q101" s="314" t="s">
        <v>117</v>
      </c>
      <c r="R101" s="1"/>
    </row>
    <row r="102" spans="1:26" ht="13.5">
      <c r="C102" s="44"/>
      <c r="D102" s="44"/>
      <c r="E102" s="44"/>
      <c r="F102" s="44"/>
      <c r="G102" s="44"/>
      <c r="H102" s="44"/>
      <c r="I102" s="44"/>
      <c r="J102" s="44"/>
      <c r="K102" s="44"/>
      <c r="L102" s="44"/>
      <c r="M102" s="44"/>
      <c r="N102" s="44"/>
      <c r="O102" s="44"/>
      <c r="Q102" s="314" t="s">
        <v>118</v>
      </c>
      <c r="R102" s="1"/>
    </row>
    <row r="103" spans="1:26" ht="13.5">
      <c r="C103" s="44"/>
      <c r="D103" s="44"/>
      <c r="E103" s="44"/>
      <c r="F103" s="44"/>
      <c r="G103" s="44"/>
      <c r="H103" s="44"/>
      <c r="I103" s="44"/>
      <c r="J103" s="44"/>
      <c r="K103" s="44"/>
      <c r="L103" s="44"/>
      <c r="M103" s="44"/>
      <c r="N103" s="44"/>
      <c r="O103" s="44"/>
      <c r="Q103" s="314" t="s">
        <v>119</v>
      </c>
    </row>
    <row r="104" spans="1:26" ht="13.5">
      <c r="C104" s="44"/>
      <c r="D104" s="44"/>
      <c r="E104" s="44"/>
      <c r="F104" s="44"/>
      <c r="G104" s="44"/>
      <c r="H104" s="44"/>
      <c r="I104" s="44"/>
      <c r="J104" s="44"/>
      <c r="K104" s="44"/>
      <c r="L104" s="44"/>
      <c r="M104" s="44"/>
      <c r="N104" s="44"/>
      <c r="O104" s="44"/>
      <c r="Q104" s="314" t="s">
        <v>120</v>
      </c>
    </row>
    <row r="105" spans="1:26" ht="13.5">
      <c r="C105" s="44"/>
      <c r="D105" s="44"/>
      <c r="E105" s="44"/>
      <c r="F105" s="44"/>
      <c r="G105" s="44"/>
      <c r="H105" s="44"/>
      <c r="I105" s="44"/>
      <c r="J105" s="44"/>
      <c r="K105" s="44"/>
      <c r="L105" s="44"/>
      <c r="M105" s="44"/>
      <c r="N105" s="44"/>
      <c r="O105" s="44"/>
      <c r="Q105" s="314" t="s">
        <v>121</v>
      </c>
    </row>
    <row r="106" spans="1:26" ht="13.5">
      <c r="C106" s="44"/>
      <c r="D106" s="44"/>
      <c r="E106" s="44"/>
      <c r="F106" s="44"/>
      <c r="G106" s="44"/>
      <c r="H106" s="44"/>
      <c r="I106" s="44"/>
      <c r="J106" s="44"/>
      <c r="K106" s="44"/>
      <c r="L106" s="44"/>
      <c r="M106" s="44"/>
      <c r="N106" s="44"/>
      <c r="O106" s="44"/>
      <c r="Q106" s="314" t="s">
        <v>122</v>
      </c>
    </row>
    <row r="107" spans="1:26" ht="13.5">
      <c r="C107" s="46"/>
      <c r="D107" s="46"/>
      <c r="E107" s="46"/>
      <c r="F107" s="46"/>
      <c r="G107" s="46"/>
      <c r="H107" s="46"/>
      <c r="I107" s="46"/>
      <c r="J107" s="46"/>
      <c r="K107" s="46"/>
      <c r="L107" s="46"/>
      <c r="M107" s="46"/>
      <c r="N107" s="46"/>
      <c r="O107" s="46"/>
      <c r="Q107" s="314" t="s">
        <v>125</v>
      </c>
    </row>
    <row r="108" spans="1:26" ht="13.5">
      <c r="C108" s="46"/>
      <c r="D108" s="46"/>
      <c r="E108" s="46"/>
      <c r="F108" s="46"/>
      <c r="G108" s="46"/>
      <c r="H108" s="46"/>
      <c r="I108" s="46"/>
      <c r="J108" s="46"/>
      <c r="K108" s="46"/>
      <c r="L108" s="46"/>
      <c r="M108" s="46"/>
      <c r="N108" s="46"/>
      <c r="O108" s="46"/>
      <c r="Q108" s="314" t="s">
        <v>126</v>
      </c>
    </row>
    <row r="109" spans="1:26" ht="13.5">
      <c r="C109" s="46"/>
      <c r="D109" s="46"/>
      <c r="E109" s="46"/>
      <c r="F109" s="46"/>
      <c r="G109" s="46"/>
      <c r="H109" s="46"/>
      <c r="I109" s="46"/>
      <c r="J109" s="46"/>
      <c r="K109" s="46"/>
      <c r="L109" s="46"/>
      <c r="M109" s="46"/>
      <c r="N109" s="46"/>
      <c r="O109" s="46"/>
      <c r="Q109" s="314" t="s">
        <v>127</v>
      </c>
    </row>
    <row r="110" spans="1:26" ht="13.5">
      <c r="C110" s="46"/>
      <c r="D110" s="46"/>
      <c r="E110" s="46"/>
      <c r="F110" s="46"/>
      <c r="G110" s="46"/>
      <c r="H110" s="46"/>
      <c r="I110" s="46"/>
      <c r="J110" s="46"/>
      <c r="K110" s="46"/>
      <c r="L110" s="46"/>
      <c r="M110" s="46"/>
      <c r="N110" s="46"/>
      <c r="O110" s="46"/>
      <c r="Q110" s="314" t="s">
        <v>128</v>
      </c>
    </row>
    <row r="111" spans="1:26" ht="13.5">
      <c r="C111" s="46"/>
      <c r="D111" s="46"/>
      <c r="E111" s="46"/>
      <c r="F111" s="46"/>
      <c r="G111" s="46"/>
      <c r="H111" s="46"/>
      <c r="I111" s="46"/>
      <c r="J111" s="46"/>
      <c r="K111" s="46"/>
      <c r="L111" s="46"/>
      <c r="M111" s="46"/>
      <c r="N111" s="46"/>
      <c r="O111" s="46"/>
      <c r="Q111" s="314" t="s">
        <v>129</v>
      </c>
    </row>
    <row r="112" spans="1:26" ht="13.5">
      <c r="C112" s="46"/>
      <c r="D112" s="46"/>
      <c r="E112" s="46"/>
      <c r="F112" s="46"/>
      <c r="G112" s="46"/>
      <c r="H112" s="46"/>
      <c r="I112" s="46"/>
      <c r="J112" s="46"/>
      <c r="K112" s="46"/>
      <c r="L112" s="46"/>
      <c r="M112" s="46"/>
      <c r="N112" s="46"/>
      <c r="O112" s="46"/>
      <c r="Q112" s="314" t="s">
        <v>130</v>
      </c>
    </row>
    <row r="113" spans="3:17" ht="13.5">
      <c r="C113" s="46"/>
      <c r="D113" s="46"/>
      <c r="E113" s="46"/>
      <c r="F113" s="46"/>
      <c r="G113" s="46"/>
      <c r="H113" s="46"/>
      <c r="I113" s="46"/>
      <c r="J113" s="46"/>
      <c r="K113" s="46"/>
      <c r="L113" s="46"/>
      <c r="M113" s="46"/>
      <c r="N113" s="46"/>
      <c r="O113" s="46"/>
      <c r="Q113" s="314" t="s">
        <v>123</v>
      </c>
    </row>
    <row r="114" spans="3:17" ht="13.5">
      <c r="C114" s="48"/>
      <c r="D114" s="48"/>
      <c r="E114" s="48"/>
      <c r="F114" s="48"/>
      <c r="G114" s="48"/>
      <c r="H114" s="48"/>
      <c r="I114" s="48"/>
      <c r="J114" s="48"/>
      <c r="K114" s="48"/>
      <c r="L114" s="48"/>
      <c r="M114" s="48"/>
      <c r="N114" s="48"/>
      <c r="O114" s="48"/>
      <c r="Q114" s="314" t="s">
        <v>131</v>
      </c>
    </row>
    <row r="115" spans="3:17" ht="13.5">
      <c r="C115" s="48"/>
      <c r="D115" s="48"/>
      <c r="E115" s="48"/>
      <c r="F115" s="48"/>
      <c r="G115" s="48"/>
      <c r="H115" s="48"/>
      <c r="I115" s="48"/>
      <c r="J115" s="48"/>
      <c r="K115" s="48"/>
      <c r="L115" s="48"/>
      <c r="M115" s="48"/>
      <c r="N115" s="48"/>
      <c r="O115" s="48"/>
      <c r="Q115" s="314" t="s">
        <v>132</v>
      </c>
    </row>
    <row r="116" spans="3:17" ht="13.5">
      <c r="C116" s="48"/>
      <c r="D116" s="48"/>
      <c r="E116" s="48"/>
      <c r="F116" s="48"/>
      <c r="G116" s="48"/>
      <c r="H116" s="48"/>
      <c r="I116" s="48"/>
      <c r="J116" s="48"/>
      <c r="K116" s="48"/>
      <c r="L116" s="48"/>
      <c r="M116" s="48"/>
      <c r="N116" s="48"/>
      <c r="O116" s="48"/>
      <c r="Q116" s="314" t="s">
        <v>133</v>
      </c>
    </row>
    <row r="117" spans="3:17" ht="13.5">
      <c r="Q117" s="314" t="s">
        <v>134</v>
      </c>
    </row>
    <row r="118" spans="3:17" ht="13.5">
      <c r="Q118" s="314" t="s">
        <v>135</v>
      </c>
    </row>
    <row r="119" spans="3:17" ht="13.5">
      <c r="Q119" s="314" t="s">
        <v>136</v>
      </c>
    </row>
    <row r="120" spans="3:17" ht="13.5">
      <c r="Q120" s="314" t="s">
        <v>137</v>
      </c>
    </row>
    <row r="121" spans="3:17" ht="13.5">
      <c r="Q121" s="314" t="s">
        <v>138</v>
      </c>
    </row>
    <row r="122" spans="3:17" ht="13.5">
      <c r="Q122" s="314" t="s">
        <v>139</v>
      </c>
    </row>
    <row r="123" spans="3:17" ht="13.5">
      <c r="Q123" s="314" t="s">
        <v>140</v>
      </c>
    </row>
    <row r="124" spans="3:17" ht="13.5">
      <c r="Q124" s="314" t="s">
        <v>141</v>
      </c>
    </row>
    <row r="125" spans="3:17" ht="13.5">
      <c r="Q125" s="314" t="s">
        <v>124</v>
      </c>
    </row>
    <row r="126" spans="3:17" ht="13.5">
      <c r="Q126" s="314" t="s">
        <v>142</v>
      </c>
    </row>
    <row r="127" spans="3:17" ht="13.5">
      <c r="Q127" s="314" t="s">
        <v>143</v>
      </c>
    </row>
    <row r="128" spans="3:17" ht="13.5">
      <c r="Q128" s="314" t="s">
        <v>144</v>
      </c>
    </row>
    <row r="129" spans="17:17" ht="13.5">
      <c r="Q129" s="314" t="s">
        <v>145</v>
      </c>
    </row>
    <row r="130" spans="17:17" ht="13.5">
      <c r="Q130" s="314" t="s">
        <v>146</v>
      </c>
    </row>
    <row r="131" spans="17:17" ht="13.5">
      <c r="Q131" s="314" t="s">
        <v>147</v>
      </c>
    </row>
    <row r="132" spans="17:17" ht="13.5">
      <c r="Q132" s="315" t="s">
        <v>148</v>
      </c>
    </row>
    <row r="133" spans="17:17" ht="13.5">
      <c r="Q133" s="315" t="s">
        <v>149</v>
      </c>
    </row>
    <row r="134" spans="17:17" ht="13.5">
      <c r="Q134" s="315" t="s">
        <v>150</v>
      </c>
    </row>
    <row r="135" spans="17:17" ht="13.5">
      <c r="Q135" s="315" t="s">
        <v>151</v>
      </c>
    </row>
    <row r="136" spans="17:17" ht="13.5">
      <c r="Q136" s="315" t="s">
        <v>152</v>
      </c>
    </row>
    <row r="137" spans="17:17" ht="13.5">
      <c r="Q137" s="315" t="s">
        <v>153</v>
      </c>
    </row>
    <row r="138" spans="17:17" ht="13.5">
      <c r="Q138" s="315" t="s">
        <v>361</v>
      </c>
    </row>
    <row r="139" spans="17:17" ht="13.5">
      <c r="Q139" s="315" t="s">
        <v>359</v>
      </c>
    </row>
    <row r="140" spans="17:17" ht="13.5">
      <c r="Q140" s="315" t="s">
        <v>360</v>
      </c>
    </row>
    <row r="141" spans="17:17">
      <c r="Q141" s="316"/>
    </row>
    <row r="142" spans="17:17" ht="13.5">
      <c r="Q142" s="313" t="s">
        <v>157</v>
      </c>
    </row>
    <row r="143" spans="17:17">
      <c r="Q143" s="316" t="s">
        <v>154</v>
      </c>
    </row>
    <row r="144" spans="17:17">
      <c r="Q144" s="25"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AS32" sqref="AS32"/>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株式会社関電工　南関東・東海営業本部　神奈川支店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3"/>
      <c r="AA6" s="93"/>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210</v>
      </c>
      <c r="E7" s="716"/>
      <c r="F7" s="716"/>
      <c r="G7" s="716"/>
      <c r="H7" s="716"/>
      <c r="I7" s="717"/>
      <c r="J7" s="157"/>
      <c r="K7" s="63"/>
      <c r="L7" s="170"/>
      <c r="M7" s="773" t="s">
        <v>107</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v>0</v>
      </c>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v>0</v>
      </c>
      <c r="Q12" s="710"/>
      <c r="R12" s="710"/>
      <c r="S12" s="710"/>
      <c r="T12" s="62" t="s">
        <v>13</v>
      </c>
      <c r="U12" s="63"/>
      <c r="V12" s="63"/>
      <c r="W12" s="63"/>
      <c r="X12" s="63"/>
      <c r="Y12"/>
      <c r="Z12"/>
      <c r="AA12"/>
      <c r="AB12"/>
      <c r="AC12" s="66"/>
      <c r="AE12" s="736"/>
      <c r="AG12" s="151"/>
      <c r="AH12" s="706">
        <v>0</v>
      </c>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v>0</v>
      </c>
      <c r="G15" s="684"/>
      <c r="H15" s="684"/>
      <c r="I15" s="54" t="s">
        <v>13</v>
      </c>
      <c r="J15" s="63"/>
      <c r="K15" s="66"/>
      <c r="L15" s="63"/>
      <c r="M15" s="682"/>
      <c r="N15" s="66"/>
      <c r="P15" s="706">
        <v>0</v>
      </c>
      <c r="Q15" s="710"/>
      <c r="R15" s="710"/>
      <c r="S15" s="710"/>
      <c r="T15" s="62" t="s">
        <v>13</v>
      </c>
      <c r="U15" s="63"/>
      <c r="V15" s="63"/>
      <c r="W15" s="63"/>
      <c r="X15" s="63"/>
      <c r="Y15"/>
      <c r="Z15"/>
      <c r="AA15"/>
      <c r="AB15"/>
      <c r="AC15" s="66"/>
      <c r="AH15" s="729">
        <v>0</v>
      </c>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v>0</v>
      </c>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v>0</v>
      </c>
      <c r="AV17" s="54" t="s">
        <v>34</v>
      </c>
      <c r="AW17" s="498"/>
    </row>
    <row r="18" spans="2:49" ht="24.75" customHeight="1" thickBot="1">
      <c r="K18" s="66"/>
      <c r="L18" s="63"/>
      <c r="M18" s="682"/>
      <c r="N18" s="66"/>
      <c r="P18" s="706">
        <v>0</v>
      </c>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v>0</v>
      </c>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v>0</v>
      </c>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v>0</v>
      </c>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v>0</v>
      </c>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v>0</v>
      </c>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0</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v>0</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v>0</v>
      </c>
      <c r="AB30" s="730"/>
      <c r="AC30" s="730"/>
      <c r="AD30" s="730"/>
      <c r="AE30" s="730"/>
      <c r="AF30" s="54" t="s">
        <v>13</v>
      </c>
      <c r="AL30" s="706">
        <v>0</v>
      </c>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v>0</v>
      </c>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v>0</v>
      </c>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AS32" sqref="AS32"/>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株式会社関電工　南関東・東海営業本部　神奈川支店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211</v>
      </c>
      <c r="E7" s="716"/>
      <c r="F7" s="716"/>
      <c r="G7" s="716"/>
      <c r="H7" s="716"/>
      <c r="I7" s="717"/>
      <c r="J7" s="157"/>
      <c r="K7" s="63"/>
      <c r="L7" s="170"/>
      <c r="M7" s="773" t="s">
        <v>108</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v>0</v>
      </c>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v>0</v>
      </c>
      <c r="Q12" s="710"/>
      <c r="R12" s="710"/>
      <c r="S12" s="710"/>
      <c r="T12" s="62" t="s">
        <v>13</v>
      </c>
      <c r="U12" s="63"/>
      <c r="V12" s="63"/>
      <c r="W12" s="63"/>
      <c r="X12" s="63"/>
      <c r="Y12"/>
      <c r="Z12"/>
      <c r="AA12"/>
      <c r="AB12"/>
      <c r="AC12" s="66"/>
      <c r="AE12" s="736"/>
      <c r="AG12" s="151"/>
      <c r="AH12" s="706">
        <v>0</v>
      </c>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v>0</v>
      </c>
      <c r="G15" s="684"/>
      <c r="H15" s="684"/>
      <c r="I15" s="54" t="s">
        <v>13</v>
      </c>
      <c r="J15" s="63"/>
      <c r="K15" s="66"/>
      <c r="L15" s="63"/>
      <c r="M15" s="682"/>
      <c r="N15" s="66"/>
      <c r="P15" s="706">
        <v>0</v>
      </c>
      <c r="Q15" s="710"/>
      <c r="R15" s="710"/>
      <c r="S15" s="710"/>
      <c r="T15" s="62" t="s">
        <v>13</v>
      </c>
      <c r="U15" s="63"/>
      <c r="V15" s="63"/>
      <c r="W15" s="63"/>
      <c r="X15" s="63"/>
      <c r="Y15"/>
      <c r="Z15"/>
      <c r="AA15"/>
      <c r="AB15"/>
      <c r="AC15" s="66"/>
      <c r="AH15" s="729">
        <v>0</v>
      </c>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v>0</v>
      </c>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v>0</v>
      </c>
      <c r="AV17" s="54" t="s">
        <v>34</v>
      </c>
      <c r="AW17" s="498"/>
    </row>
    <row r="18" spans="2:49" ht="24.75" customHeight="1" thickBot="1">
      <c r="K18" s="66"/>
      <c r="L18" s="63"/>
      <c r="M18" s="682"/>
      <c r="N18" s="66"/>
      <c r="P18" s="706">
        <v>0</v>
      </c>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v>0</v>
      </c>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v>0</v>
      </c>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v>0</v>
      </c>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v>0</v>
      </c>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v>0</v>
      </c>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0</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v>0</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v>0</v>
      </c>
      <c r="AB30" s="730"/>
      <c r="AC30" s="730"/>
      <c r="AD30" s="730"/>
      <c r="AE30" s="730"/>
      <c r="AF30" s="54" t="s">
        <v>13</v>
      </c>
      <c r="AL30" s="706">
        <v>0</v>
      </c>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v>0</v>
      </c>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v>0</v>
      </c>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AS32" sqref="AS32"/>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株式会社関電工　南関東・東海営業本部　神奈川支店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212</v>
      </c>
      <c r="E7" s="716"/>
      <c r="F7" s="716"/>
      <c r="G7" s="716"/>
      <c r="H7" s="716"/>
      <c r="I7" s="717"/>
      <c r="J7" s="157"/>
      <c r="K7" s="63"/>
      <c r="L7" s="170"/>
      <c r="M7" s="773" t="s">
        <v>92</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v>0</v>
      </c>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v>0</v>
      </c>
      <c r="Q12" s="710"/>
      <c r="R12" s="710"/>
      <c r="S12" s="710"/>
      <c r="T12" s="62" t="s">
        <v>13</v>
      </c>
      <c r="U12" s="63"/>
      <c r="V12" s="63"/>
      <c r="W12" s="63"/>
      <c r="X12" s="63"/>
      <c r="Y12"/>
      <c r="Z12"/>
      <c r="AA12"/>
      <c r="AB12"/>
      <c r="AC12" s="66"/>
      <c r="AE12" s="736"/>
      <c r="AG12" s="151"/>
      <c r="AH12" s="706">
        <v>0</v>
      </c>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v>0</v>
      </c>
      <c r="G15" s="684"/>
      <c r="H15" s="684"/>
      <c r="I15" s="54" t="s">
        <v>13</v>
      </c>
      <c r="J15" s="63"/>
      <c r="K15" s="66"/>
      <c r="L15" s="63"/>
      <c r="M15" s="682"/>
      <c r="N15" s="66"/>
      <c r="P15" s="706">
        <v>0</v>
      </c>
      <c r="Q15" s="710"/>
      <c r="R15" s="710"/>
      <c r="S15" s="710"/>
      <c r="T15" s="62" t="s">
        <v>13</v>
      </c>
      <c r="U15" s="63"/>
      <c r="V15" s="63"/>
      <c r="W15" s="63"/>
      <c r="X15" s="63"/>
      <c r="Y15"/>
      <c r="Z15"/>
      <c r="AA15"/>
      <c r="AB15"/>
      <c r="AC15" s="66"/>
      <c r="AH15" s="729">
        <v>0</v>
      </c>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v>0</v>
      </c>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v>0</v>
      </c>
      <c r="AV17" s="54" t="s">
        <v>34</v>
      </c>
      <c r="AW17" s="498"/>
    </row>
    <row r="18" spans="2:49" ht="24.75" customHeight="1" thickBot="1">
      <c r="K18" s="66"/>
      <c r="L18" s="63"/>
      <c r="M18" s="682"/>
      <c r="N18" s="66"/>
      <c r="P18" s="706">
        <v>0</v>
      </c>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v>0</v>
      </c>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v>0</v>
      </c>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v>0</v>
      </c>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v>0</v>
      </c>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v>0</v>
      </c>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0</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v>0</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v>0</v>
      </c>
      <c r="AB30" s="730"/>
      <c r="AC30" s="730"/>
      <c r="AD30" s="730"/>
      <c r="AE30" s="730"/>
      <c r="AF30" s="54" t="s">
        <v>13</v>
      </c>
      <c r="AL30" s="706">
        <v>0</v>
      </c>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v>0</v>
      </c>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v>0</v>
      </c>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AS32" sqref="AS32"/>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株式会社関電工　南関東・東海営業本部　神奈川支店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213</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v>0</v>
      </c>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v>0</v>
      </c>
      <c r="Q12" s="710"/>
      <c r="R12" s="710"/>
      <c r="S12" s="710"/>
      <c r="T12" s="62" t="s">
        <v>13</v>
      </c>
      <c r="U12" s="63"/>
      <c r="V12" s="63"/>
      <c r="W12" s="63"/>
      <c r="X12" s="63"/>
      <c r="Y12"/>
      <c r="Z12"/>
      <c r="AA12"/>
      <c r="AB12"/>
      <c r="AC12" s="66"/>
      <c r="AE12" s="736"/>
      <c r="AG12" s="151"/>
      <c r="AH12" s="706">
        <v>0</v>
      </c>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v>0</v>
      </c>
      <c r="G15" s="684"/>
      <c r="H15" s="684"/>
      <c r="I15" s="54" t="s">
        <v>13</v>
      </c>
      <c r="J15" s="63"/>
      <c r="K15" s="66"/>
      <c r="L15" s="63"/>
      <c r="M15" s="682"/>
      <c r="N15" s="66"/>
      <c r="P15" s="706">
        <v>0</v>
      </c>
      <c r="Q15" s="710"/>
      <c r="R15" s="710"/>
      <c r="S15" s="710"/>
      <c r="T15" s="62" t="s">
        <v>13</v>
      </c>
      <c r="U15" s="63"/>
      <c r="V15" s="63"/>
      <c r="W15" s="63"/>
      <c r="X15" s="63"/>
      <c r="Y15"/>
      <c r="Z15"/>
      <c r="AA15"/>
      <c r="AB15"/>
      <c r="AC15" s="66"/>
      <c r="AH15" s="729">
        <v>0</v>
      </c>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v>0</v>
      </c>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v>0</v>
      </c>
      <c r="AV17" s="54" t="s">
        <v>34</v>
      </c>
      <c r="AW17" s="498"/>
    </row>
    <row r="18" spans="2:49" ht="24.75" customHeight="1" thickBot="1">
      <c r="K18" s="66"/>
      <c r="L18" s="63"/>
      <c r="M18" s="682"/>
      <c r="N18" s="66"/>
      <c r="P18" s="706">
        <v>0</v>
      </c>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v>0</v>
      </c>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v>0</v>
      </c>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v>0</v>
      </c>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v>0</v>
      </c>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v>0</v>
      </c>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0</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v>0</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v>0</v>
      </c>
      <c r="AB30" s="730"/>
      <c r="AC30" s="730"/>
      <c r="AD30" s="730"/>
      <c r="AE30" s="730"/>
      <c r="AF30" s="54" t="s">
        <v>13</v>
      </c>
      <c r="AL30" s="706">
        <v>0</v>
      </c>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v>0</v>
      </c>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v>0</v>
      </c>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D33" sqref="D33:F3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株式会社関電工　南関東・東海営業本部　神奈川支店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214</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v>0</v>
      </c>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194.5</v>
      </c>
      <c r="G12" s="704"/>
      <c r="H12" s="704"/>
      <c r="I12" s="62" t="s">
        <v>13</v>
      </c>
      <c r="J12" s="63"/>
      <c r="K12" s="64"/>
      <c r="L12" s="63"/>
      <c r="M12" s="682"/>
      <c r="N12" s="65"/>
      <c r="P12" s="706">
        <v>0</v>
      </c>
      <c r="Q12" s="710"/>
      <c r="R12" s="710"/>
      <c r="S12" s="710"/>
      <c r="T12" s="62" t="s">
        <v>13</v>
      </c>
      <c r="U12" s="63"/>
      <c r="V12" s="63"/>
      <c r="W12" s="63"/>
      <c r="X12" s="63"/>
      <c r="Y12"/>
      <c r="Z12"/>
      <c r="AA12"/>
      <c r="AB12"/>
      <c r="AC12" s="66"/>
      <c r="AE12" s="736"/>
      <c r="AG12" s="151"/>
      <c r="AH12" s="706">
        <v>0</v>
      </c>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v>0</v>
      </c>
      <c r="G15" s="684"/>
      <c r="H15" s="684"/>
      <c r="I15" s="54" t="s">
        <v>13</v>
      </c>
      <c r="J15" s="63"/>
      <c r="K15" s="66"/>
      <c r="L15" s="63"/>
      <c r="M15" s="682"/>
      <c r="N15" s="66"/>
      <c r="P15" s="706">
        <v>0</v>
      </c>
      <c r="Q15" s="710"/>
      <c r="R15" s="710"/>
      <c r="S15" s="710"/>
      <c r="T15" s="62" t="s">
        <v>13</v>
      </c>
      <c r="U15" s="63"/>
      <c r="V15" s="63"/>
      <c r="W15" s="63"/>
      <c r="X15" s="63"/>
      <c r="Y15"/>
      <c r="Z15"/>
      <c r="AA15"/>
      <c r="AB15"/>
      <c r="AC15" s="66"/>
      <c r="AH15" s="729">
        <v>0</v>
      </c>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v>0</v>
      </c>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v>0</v>
      </c>
      <c r="AV17" s="54" t="s">
        <v>34</v>
      </c>
      <c r="AW17" s="498"/>
    </row>
    <row r="18" spans="2:49" ht="24.75" customHeight="1" thickBot="1">
      <c r="K18" s="66"/>
      <c r="L18" s="63"/>
      <c r="M18" s="682"/>
      <c r="N18" s="66"/>
      <c r="P18" s="706">
        <v>0</v>
      </c>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v>0</v>
      </c>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v>0</v>
      </c>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v>0</v>
      </c>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60</v>
      </c>
      <c r="E24" s="684"/>
      <c r="F24" s="684"/>
      <c r="G24" s="211" t="s">
        <v>198</v>
      </c>
      <c r="H24" s="673">
        <f>+F12</f>
        <v>194.5</v>
      </c>
      <c r="I24" s="674"/>
      <c r="J24" s="211" t="s">
        <v>198</v>
      </c>
      <c r="K24" s="66"/>
      <c r="L24" s="63"/>
      <c r="M24" s="683"/>
      <c r="P24" s="729">
        <v>0</v>
      </c>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194.5</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194.5</v>
      </c>
      <c r="Q27" s="733"/>
      <c r="R27" s="733"/>
      <c r="S27" s="733"/>
      <c r="T27" s="54" t="s">
        <v>38</v>
      </c>
      <c r="U27" s="74"/>
      <c r="V27" s="74"/>
      <c r="Y27" s="72" t="s">
        <v>39</v>
      </c>
      <c r="Z27" s="75"/>
      <c r="AH27" s="63"/>
      <c r="AI27" s="63"/>
      <c r="AJ27" s="63"/>
      <c r="AK27" s="63"/>
      <c r="AL27" s="703">
        <f>+AH18+P27</f>
        <v>194.5</v>
      </c>
      <c r="AM27" s="704"/>
      <c r="AN27" s="704"/>
      <c r="AO27" s="704"/>
      <c r="AP27" s="62" t="s">
        <v>13</v>
      </c>
      <c r="AQ27" s="321"/>
      <c r="AR27" s="141"/>
      <c r="AS27" s="706">
        <v>0</v>
      </c>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194.5</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60</v>
      </c>
      <c r="E29" s="684"/>
      <c r="F29" s="684"/>
      <c r="G29" s="211" t="s">
        <v>198</v>
      </c>
      <c r="H29" s="673">
        <f>+AL27</f>
        <v>194.5</v>
      </c>
      <c r="I29" s="674"/>
      <c r="J29" s="211" t="s">
        <v>198</v>
      </c>
      <c r="M29" s="682"/>
      <c r="P29" s="66"/>
      <c r="Q29" s="158"/>
      <c r="R29" s="61" t="s">
        <v>183</v>
      </c>
      <c r="S29" s="728" t="s">
        <v>33</v>
      </c>
      <c r="T29" s="731"/>
      <c r="U29" s="731"/>
      <c r="V29" s="732"/>
      <c r="W29" s="58"/>
      <c r="X29" s="76"/>
      <c r="Y29" s="688" t="s">
        <v>258</v>
      </c>
      <c r="Z29" s="689"/>
      <c r="AA29" s="729">
        <v>0</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194.5</v>
      </c>
      <c r="S30" s="733"/>
      <c r="T30" s="733"/>
      <c r="U30" s="733"/>
      <c r="V30" s="54" t="s">
        <v>16</v>
      </c>
      <c r="Y30" s="688" t="s">
        <v>186</v>
      </c>
      <c r="Z30" s="689"/>
      <c r="AA30" s="729">
        <v>0</v>
      </c>
      <c r="AB30" s="730"/>
      <c r="AC30" s="730"/>
      <c r="AD30" s="730"/>
      <c r="AE30" s="730"/>
      <c r="AF30" s="54" t="s">
        <v>13</v>
      </c>
      <c r="AL30" s="706">
        <v>0</v>
      </c>
      <c r="AM30" s="707"/>
      <c r="AN30" s="707"/>
      <c r="AO30" s="707"/>
      <c r="AP30" s="62" t="s">
        <v>13</v>
      </c>
      <c r="AS30" s="725"/>
      <c r="AT30" s="722"/>
      <c r="AU30" s="722"/>
      <c r="AV30" s="723"/>
      <c r="AW30" s="498"/>
    </row>
    <row r="31" spans="2:49" ht="27" customHeight="1" thickTop="1" thickBot="1">
      <c r="B31" s="660" t="s">
        <v>226</v>
      </c>
      <c r="C31" s="661"/>
      <c r="D31" s="684">
        <v>60</v>
      </c>
      <c r="E31" s="684"/>
      <c r="F31" s="684"/>
      <c r="G31" s="211" t="s">
        <v>198</v>
      </c>
      <c r="H31" s="673">
        <f>+AS24</f>
        <v>194.5</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v>0</v>
      </c>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v>0</v>
      </c>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election activeCell="AA29" sqref="AA29:AE29"/>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株式会社関電工　南関東・東海営業本部　神奈川支店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215</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v>0</v>
      </c>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0.3</v>
      </c>
      <c r="G12" s="704"/>
      <c r="H12" s="704"/>
      <c r="I12" s="62" t="s">
        <v>13</v>
      </c>
      <c r="J12" s="63"/>
      <c r="K12" s="64"/>
      <c r="L12" s="63"/>
      <c r="M12" s="682"/>
      <c r="N12" s="65"/>
      <c r="P12" s="706">
        <v>0</v>
      </c>
      <c r="Q12" s="710"/>
      <c r="R12" s="710"/>
      <c r="S12" s="710"/>
      <c r="T12" s="62" t="s">
        <v>13</v>
      </c>
      <c r="U12" s="63"/>
      <c r="V12" s="63"/>
      <c r="W12" s="63"/>
      <c r="X12" s="63"/>
      <c r="Y12"/>
      <c r="Z12"/>
      <c r="AA12"/>
      <c r="AB12"/>
      <c r="AC12" s="66"/>
      <c r="AE12" s="736"/>
      <c r="AG12" s="151"/>
      <c r="AH12" s="706">
        <v>0</v>
      </c>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v>0</v>
      </c>
      <c r="G15" s="684"/>
      <c r="H15" s="684"/>
      <c r="I15" s="54" t="s">
        <v>13</v>
      </c>
      <c r="J15" s="63"/>
      <c r="K15" s="66"/>
      <c r="L15" s="63"/>
      <c r="M15" s="682"/>
      <c r="N15" s="66"/>
      <c r="P15" s="706">
        <v>0</v>
      </c>
      <c r="Q15" s="710"/>
      <c r="R15" s="710"/>
      <c r="S15" s="710"/>
      <c r="T15" s="62" t="s">
        <v>13</v>
      </c>
      <c r="U15" s="63"/>
      <c r="V15" s="63"/>
      <c r="W15" s="63"/>
      <c r="X15" s="63"/>
      <c r="Y15"/>
      <c r="Z15"/>
      <c r="AA15"/>
      <c r="AB15"/>
      <c r="AC15" s="66"/>
      <c r="AH15" s="729">
        <v>0</v>
      </c>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v>0</v>
      </c>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v>0</v>
      </c>
      <c r="AV17" s="54" t="s">
        <v>34</v>
      </c>
      <c r="AW17" s="498"/>
    </row>
    <row r="18" spans="2:49" ht="24.75" customHeight="1" thickBot="1">
      <c r="K18" s="66"/>
      <c r="L18" s="63"/>
      <c r="M18" s="682"/>
      <c r="N18" s="66"/>
      <c r="P18" s="706">
        <v>0</v>
      </c>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v>0</v>
      </c>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v>0</v>
      </c>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v>0</v>
      </c>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0.3</v>
      </c>
      <c r="E24" s="684"/>
      <c r="F24" s="684"/>
      <c r="G24" s="211" t="s">
        <v>198</v>
      </c>
      <c r="H24" s="673">
        <f>+F12</f>
        <v>0.3</v>
      </c>
      <c r="I24" s="674"/>
      <c r="J24" s="211" t="s">
        <v>198</v>
      </c>
      <c r="K24" s="66"/>
      <c r="L24" s="63"/>
      <c r="M24" s="683"/>
      <c r="P24" s="729">
        <v>0</v>
      </c>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0.3</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0.3</v>
      </c>
      <c r="Q27" s="733"/>
      <c r="R27" s="733"/>
      <c r="S27" s="733"/>
      <c r="T27" s="54" t="s">
        <v>38</v>
      </c>
      <c r="U27" s="74"/>
      <c r="V27" s="74"/>
      <c r="Y27" s="72" t="s">
        <v>39</v>
      </c>
      <c r="Z27" s="75"/>
      <c r="AH27" s="63"/>
      <c r="AI27" s="63"/>
      <c r="AJ27" s="63"/>
      <c r="AK27" s="63"/>
      <c r="AL27" s="703">
        <f>+AH18+P27</f>
        <v>0.3</v>
      </c>
      <c r="AM27" s="704"/>
      <c r="AN27" s="704"/>
      <c r="AO27" s="704"/>
      <c r="AP27" s="62" t="s">
        <v>13</v>
      </c>
      <c r="AQ27" s="321"/>
      <c r="AR27" s="141"/>
      <c r="AS27" s="706">
        <v>0</v>
      </c>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0.3</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0.3</v>
      </c>
      <c r="E29" s="684"/>
      <c r="F29" s="684"/>
      <c r="G29" s="211" t="s">
        <v>198</v>
      </c>
      <c r="H29" s="673">
        <f>+AL27</f>
        <v>0.3</v>
      </c>
      <c r="I29" s="674"/>
      <c r="J29" s="211" t="s">
        <v>198</v>
      </c>
      <c r="M29" s="682"/>
      <c r="P29" s="66"/>
      <c r="Q29" s="158"/>
      <c r="R29" s="61" t="s">
        <v>183</v>
      </c>
      <c r="S29" s="728" t="s">
        <v>33</v>
      </c>
      <c r="T29" s="731"/>
      <c r="U29" s="731"/>
      <c r="V29" s="732"/>
      <c r="W29" s="58"/>
      <c r="X29" s="76"/>
      <c r="Y29" s="688" t="s">
        <v>258</v>
      </c>
      <c r="Z29" s="689"/>
      <c r="AA29" s="729">
        <v>0</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0.3</v>
      </c>
      <c r="S30" s="733"/>
      <c r="T30" s="733"/>
      <c r="U30" s="733"/>
      <c r="V30" s="54" t="s">
        <v>16</v>
      </c>
      <c r="Y30" s="688" t="s">
        <v>186</v>
      </c>
      <c r="Z30" s="689"/>
      <c r="AA30" s="729">
        <v>0</v>
      </c>
      <c r="AB30" s="730"/>
      <c r="AC30" s="730"/>
      <c r="AD30" s="730"/>
      <c r="AE30" s="730"/>
      <c r="AF30" s="54" t="s">
        <v>13</v>
      </c>
      <c r="AL30" s="706">
        <v>0</v>
      </c>
      <c r="AM30" s="707"/>
      <c r="AN30" s="707"/>
      <c r="AO30" s="707"/>
      <c r="AP30" s="62" t="s">
        <v>13</v>
      </c>
      <c r="AS30" s="725"/>
      <c r="AT30" s="722"/>
      <c r="AU30" s="722"/>
      <c r="AV30" s="723"/>
      <c r="AW30" s="498"/>
    </row>
    <row r="31" spans="2:49" ht="27" customHeight="1" thickTop="1" thickBot="1">
      <c r="B31" s="660" t="s">
        <v>226</v>
      </c>
      <c r="C31" s="661"/>
      <c r="D31" s="684">
        <v>0.3</v>
      </c>
      <c r="E31" s="684"/>
      <c r="F31" s="684"/>
      <c r="G31" s="211" t="s">
        <v>198</v>
      </c>
      <c r="H31" s="673">
        <f>+AS24</f>
        <v>0.3</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v>0</v>
      </c>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v>0</v>
      </c>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AS32" sqref="AS32"/>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株式会社関電工　南関東・東海営業本部　神奈川支店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216</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v>0</v>
      </c>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v>0</v>
      </c>
      <c r="Q12" s="710"/>
      <c r="R12" s="710"/>
      <c r="S12" s="710"/>
      <c r="T12" s="62" t="s">
        <v>13</v>
      </c>
      <c r="U12" s="63"/>
      <c r="V12" s="63"/>
      <c r="W12" s="63"/>
      <c r="X12" s="63"/>
      <c r="Y12"/>
      <c r="Z12"/>
      <c r="AA12"/>
      <c r="AB12"/>
      <c r="AC12" s="66"/>
      <c r="AE12" s="736"/>
      <c r="AG12" s="151"/>
      <c r="AH12" s="706">
        <v>0</v>
      </c>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v>0</v>
      </c>
      <c r="G15" s="684"/>
      <c r="H15" s="684"/>
      <c r="I15" s="54" t="s">
        <v>13</v>
      </c>
      <c r="J15" s="63"/>
      <c r="K15" s="66"/>
      <c r="L15" s="63"/>
      <c r="M15" s="682"/>
      <c r="N15" s="66"/>
      <c r="P15" s="706">
        <v>0</v>
      </c>
      <c r="Q15" s="710"/>
      <c r="R15" s="710"/>
      <c r="S15" s="710"/>
      <c r="T15" s="62" t="s">
        <v>13</v>
      </c>
      <c r="U15" s="63"/>
      <c r="V15" s="63"/>
      <c r="W15" s="63"/>
      <c r="X15" s="63"/>
      <c r="Y15"/>
      <c r="Z15"/>
      <c r="AA15"/>
      <c r="AB15"/>
      <c r="AC15" s="66"/>
      <c r="AH15" s="729">
        <v>0</v>
      </c>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v>0</v>
      </c>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v>0</v>
      </c>
      <c r="AV17" s="54" t="s">
        <v>34</v>
      </c>
      <c r="AW17" s="498"/>
    </row>
    <row r="18" spans="2:49" ht="24.75" customHeight="1" thickBot="1">
      <c r="K18" s="66"/>
      <c r="L18" s="63"/>
      <c r="M18" s="682"/>
      <c r="N18" s="66"/>
      <c r="P18" s="706">
        <v>0</v>
      </c>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v>0</v>
      </c>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v>0</v>
      </c>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v>0</v>
      </c>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100</v>
      </c>
      <c r="E24" s="684"/>
      <c r="F24" s="684"/>
      <c r="G24" s="211" t="s">
        <v>198</v>
      </c>
      <c r="H24" s="673">
        <f>+F12</f>
        <v>0</v>
      </c>
      <c r="I24" s="674"/>
      <c r="J24" s="211" t="s">
        <v>198</v>
      </c>
      <c r="K24" s="66"/>
      <c r="L24" s="63"/>
      <c r="M24" s="683"/>
      <c r="P24" s="729">
        <v>0</v>
      </c>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v>0</v>
      </c>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0</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100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v>0</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v>0</v>
      </c>
      <c r="AB30" s="730"/>
      <c r="AC30" s="730"/>
      <c r="AD30" s="730"/>
      <c r="AE30" s="730"/>
      <c r="AF30" s="54" t="s">
        <v>13</v>
      </c>
      <c r="AL30" s="706">
        <v>0</v>
      </c>
      <c r="AM30" s="707"/>
      <c r="AN30" s="707"/>
      <c r="AO30" s="707"/>
      <c r="AP30" s="62" t="s">
        <v>13</v>
      </c>
      <c r="AS30" s="725"/>
      <c r="AT30" s="722"/>
      <c r="AU30" s="722"/>
      <c r="AV30" s="723"/>
      <c r="AW30" s="498"/>
    </row>
    <row r="31" spans="2:49" ht="27" customHeight="1" thickTop="1" thickBot="1">
      <c r="B31" s="660" t="s">
        <v>226</v>
      </c>
      <c r="C31" s="661"/>
      <c r="D31" s="684">
        <v>100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v>0</v>
      </c>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v>0</v>
      </c>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zoomScaleNormal="100" workbookViewId="0">
      <selection activeCell="R9" sqref="R9"/>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株式会社関電工　南関東・東海営業本部　神奈川支店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217</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v>0</v>
      </c>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5990.1</v>
      </c>
      <c r="G12" s="704"/>
      <c r="H12" s="704"/>
      <c r="I12" s="62" t="s">
        <v>13</v>
      </c>
      <c r="J12" s="63"/>
      <c r="K12" s="64"/>
      <c r="L12" s="63"/>
      <c r="M12" s="682"/>
      <c r="N12" s="65"/>
      <c r="P12" s="706">
        <v>0</v>
      </c>
      <c r="Q12" s="710"/>
      <c r="R12" s="710"/>
      <c r="S12" s="710"/>
      <c r="T12" s="62" t="s">
        <v>13</v>
      </c>
      <c r="U12" s="63"/>
      <c r="V12" s="63"/>
      <c r="W12" s="63"/>
      <c r="X12" s="63"/>
      <c r="Y12"/>
      <c r="Z12"/>
      <c r="AA12"/>
      <c r="AB12"/>
      <c r="AC12" s="66"/>
      <c r="AE12" s="736"/>
      <c r="AG12" s="151"/>
      <c r="AH12" s="706">
        <v>0</v>
      </c>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v>0</v>
      </c>
      <c r="G15" s="684"/>
      <c r="H15" s="684"/>
      <c r="I15" s="54" t="s">
        <v>13</v>
      </c>
      <c r="J15" s="63"/>
      <c r="K15" s="66"/>
      <c r="L15" s="63"/>
      <c r="M15" s="682"/>
      <c r="N15" s="66"/>
      <c r="P15" s="706">
        <v>0</v>
      </c>
      <c r="Q15" s="710"/>
      <c r="R15" s="710"/>
      <c r="S15" s="710"/>
      <c r="T15" s="62" t="s">
        <v>13</v>
      </c>
      <c r="U15" s="63"/>
      <c r="V15" s="63"/>
      <c r="W15" s="63"/>
      <c r="X15" s="63"/>
      <c r="Y15"/>
      <c r="Z15"/>
      <c r="AA15"/>
      <c r="AB15"/>
      <c r="AC15" s="66"/>
      <c r="AH15" s="729">
        <v>0</v>
      </c>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v>0</v>
      </c>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v>0</v>
      </c>
      <c r="AV17" s="54" t="s">
        <v>34</v>
      </c>
      <c r="AW17" s="498"/>
    </row>
    <row r="18" spans="2:49" ht="24.75" customHeight="1" thickBot="1">
      <c r="K18" s="66"/>
      <c r="L18" s="63"/>
      <c r="M18" s="682"/>
      <c r="N18" s="66"/>
      <c r="P18" s="706">
        <v>0</v>
      </c>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v>0</v>
      </c>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v>0</v>
      </c>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v>0</v>
      </c>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2000</v>
      </c>
      <c r="E24" s="684"/>
      <c r="F24" s="684"/>
      <c r="G24" s="211" t="s">
        <v>198</v>
      </c>
      <c r="H24" s="673">
        <f>+F12</f>
        <v>5990.1</v>
      </c>
      <c r="I24" s="674"/>
      <c r="J24" s="211" t="s">
        <v>198</v>
      </c>
      <c r="K24" s="66"/>
      <c r="L24" s="63"/>
      <c r="M24" s="683"/>
      <c r="P24" s="729">
        <v>0</v>
      </c>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5990.1</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5990.1</v>
      </c>
      <c r="Q27" s="733"/>
      <c r="R27" s="733"/>
      <c r="S27" s="733"/>
      <c r="T27" s="54" t="s">
        <v>38</v>
      </c>
      <c r="U27" s="74"/>
      <c r="V27" s="74"/>
      <c r="Y27" s="72" t="s">
        <v>39</v>
      </c>
      <c r="Z27" s="75"/>
      <c r="AH27" s="63"/>
      <c r="AI27" s="63"/>
      <c r="AJ27" s="63"/>
      <c r="AK27" s="63"/>
      <c r="AL27" s="703">
        <f>+AH18+P27</f>
        <v>5990.1</v>
      </c>
      <c r="AM27" s="704"/>
      <c r="AN27" s="704"/>
      <c r="AO27" s="704"/>
      <c r="AP27" s="62" t="s">
        <v>13</v>
      </c>
      <c r="AQ27" s="321"/>
      <c r="AR27" s="141"/>
      <c r="AS27" s="706">
        <v>0</v>
      </c>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5990.1</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2000</v>
      </c>
      <c r="E29" s="684"/>
      <c r="F29" s="684"/>
      <c r="G29" s="211" t="s">
        <v>198</v>
      </c>
      <c r="H29" s="673">
        <f>+AL27</f>
        <v>5990.1</v>
      </c>
      <c r="I29" s="674"/>
      <c r="J29" s="211" t="s">
        <v>198</v>
      </c>
      <c r="M29" s="682"/>
      <c r="P29" s="66"/>
      <c r="Q29" s="158"/>
      <c r="R29" s="61" t="s">
        <v>183</v>
      </c>
      <c r="S29" s="728" t="s">
        <v>33</v>
      </c>
      <c r="T29" s="731"/>
      <c r="U29" s="731"/>
      <c r="V29" s="732"/>
      <c r="W29" s="58"/>
      <c r="X29" s="76"/>
      <c r="Y29" s="688" t="s">
        <v>258</v>
      </c>
      <c r="Z29" s="689"/>
      <c r="AA29" s="729">
        <v>0</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5990.1</v>
      </c>
      <c r="S30" s="733"/>
      <c r="T30" s="733"/>
      <c r="U30" s="733"/>
      <c r="V30" s="54" t="s">
        <v>16</v>
      </c>
      <c r="Y30" s="688" t="s">
        <v>186</v>
      </c>
      <c r="Z30" s="689"/>
      <c r="AA30" s="729">
        <v>0</v>
      </c>
      <c r="AB30" s="730"/>
      <c r="AC30" s="730"/>
      <c r="AD30" s="730"/>
      <c r="AE30" s="730"/>
      <c r="AF30" s="54" t="s">
        <v>13</v>
      </c>
      <c r="AL30" s="706">
        <v>0</v>
      </c>
      <c r="AM30" s="707"/>
      <c r="AN30" s="707"/>
      <c r="AO30" s="707"/>
      <c r="AP30" s="62" t="s">
        <v>13</v>
      </c>
      <c r="AS30" s="725"/>
      <c r="AT30" s="722"/>
      <c r="AU30" s="722"/>
      <c r="AV30" s="723"/>
      <c r="AW30" s="498"/>
    </row>
    <row r="31" spans="2:49" ht="27" customHeight="1" thickTop="1" thickBot="1">
      <c r="B31" s="660" t="s">
        <v>226</v>
      </c>
      <c r="C31" s="661"/>
      <c r="D31" s="684">
        <v>2000</v>
      </c>
      <c r="E31" s="684"/>
      <c r="F31" s="684"/>
      <c r="G31" s="211" t="s">
        <v>198</v>
      </c>
      <c r="H31" s="673">
        <f>+AS24</f>
        <v>5990.1</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v>0</v>
      </c>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v>0</v>
      </c>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AS32" sqref="AS32"/>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株式会社関電工　南関東・東海営業本部　神奈川支店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218</v>
      </c>
      <c r="E7" s="716"/>
      <c r="F7" s="716"/>
      <c r="G7" s="716"/>
      <c r="H7" s="716"/>
      <c r="I7" s="717"/>
      <c r="J7" s="157"/>
      <c r="K7" s="63"/>
      <c r="L7" s="170"/>
      <c r="M7" s="773" t="s">
        <v>109</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v>0</v>
      </c>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v>0</v>
      </c>
      <c r="Q12" s="710"/>
      <c r="R12" s="710"/>
      <c r="S12" s="710"/>
      <c r="T12" s="62" t="s">
        <v>13</v>
      </c>
      <c r="U12" s="63"/>
      <c r="V12" s="63"/>
      <c r="W12" s="63"/>
      <c r="X12" s="63"/>
      <c r="Y12"/>
      <c r="Z12"/>
      <c r="AA12"/>
      <c r="AB12"/>
      <c r="AC12" s="66"/>
      <c r="AE12" s="736"/>
      <c r="AG12" s="151"/>
      <c r="AH12" s="706">
        <v>0</v>
      </c>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v>0</v>
      </c>
      <c r="G15" s="684"/>
      <c r="H15" s="684"/>
      <c r="I15" s="54" t="s">
        <v>13</v>
      </c>
      <c r="J15" s="63"/>
      <c r="K15" s="66"/>
      <c r="L15" s="63"/>
      <c r="M15" s="682"/>
      <c r="N15" s="66"/>
      <c r="P15" s="706">
        <v>0</v>
      </c>
      <c r="Q15" s="710"/>
      <c r="R15" s="710"/>
      <c r="S15" s="710"/>
      <c r="T15" s="62" t="s">
        <v>13</v>
      </c>
      <c r="U15" s="63"/>
      <c r="V15" s="63"/>
      <c r="W15" s="63"/>
      <c r="X15" s="63"/>
      <c r="Y15"/>
      <c r="Z15"/>
      <c r="AA15"/>
      <c r="AB15"/>
      <c r="AC15" s="66"/>
      <c r="AH15" s="729">
        <v>0</v>
      </c>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v>0</v>
      </c>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v>0</v>
      </c>
      <c r="AV17" s="54" t="s">
        <v>34</v>
      </c>
      <c r="AW17" s="498"/>
    </row>
    <row r="18" spans="2:49" ht="24.75" customHeight="1" thickBot="1">
      <c r="K18" s="66"/>
      <c r="L18" s="63"/>
      <c r="M18" s="682"/>
      <c r="N18" s="66"/>
      <c r="P18" s="706">
        <v>0</v>
      </c>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v>0</v>
      </c>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v>0</v>
      </c>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v>0</v>
      </c>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v>0</v>
      </c>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v>0</v>
      </c>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0</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v>0</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v>0</v>
      </c>
      <c r="AB30" s="730"/>
      <c r="AC30" s="730"/>
      <c r="AD30" s="730"/>
      <c r="AE30" s="730"/>
      <c r="AF30" s="54" t="s">
        <v>13</v>
      </c>
      <c r="AL30" s="706">
        <v>0</v>
      </c>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v>0</v>
      </c>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v>0</v>
      </c>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AS32" sqref="AS32"/>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株式会社関電工　南関東・東海営業本部　神奈川支店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219</v>
      </c>
      <c r="E7" s="716"/>
      <c r="F7" s="716"/>
      <c r="G7" s="716"/>
      <c r="H7" s="716"/>
      <c r="I7" s="717"/>
      <c r="J7" s="157"/>
      <c r="K7" s="63"/>
      <c r="L7" s="170"/>
      <c r="M7" s="773" t="s">
        <v>110</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v>0</v>
      </c>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v>0</v>
      </c>
      <c r="Q12" s="710"/>
      <c r="R12" s="710"/>
      <c r="S12" s="710"/>
      <c r="T12" s="62" t="s">
        <v>13</v>
      </c>
      <c r="U12" s="63"/>
      <c r="V12" s="63"/>
      <c r="W12" s="63"/>
      <c r="X12" s="63"/>
      <c r="Y12"/>
      <c r="Z12"/>
      <c r="AA12"/>
      <c r="AB12"/>
      <c r="AC12" s="66"/>
      <c r="AE12" s="736"/>
      <c r="AG12" s="151"/>
      <c r="AH12" s="706">
        <v>0</v>
      </c>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v>0</v>
      </c>
      <c r="G15" s="684"/>
      <c r="H15" s="684"/>
      <c r="I15" s="54" t="s">
        <v>13</v>
      </c>
      <c r="J15" s="63"/>
      <c r="K15" s="66"/>
      <c r="L15" s="63"/>
      <c r="M15" s="682"/>
      <c r="N15" s="66"/>
      <c r="P15" s="706">
        <v>0</v>
      </c>
      <c r="Q15" s="710"/>
      <c r="R15" s="710"/>
      <c r="S15" s="710"/>
      <c r="T15" s="62" t="s">
        <v>13</v>
      </c>
      <c r="U15" s="63"/>
      <c r="V15" s="63"/>
      <c r="W15" s="63"/>
      <c r="X15" s="63"/>
      <c r="Y15"/>
      <c r="Z15"/>
      <c r="AA15"/>
      <c r="AB15"/>
      <c r="AC15" s="66"/>
      <c r="AH15" s="729">
        <v>0</v>
      </c>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v>0</v>
      </c>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v>0</v>
      </c>
      <c r="AV17" s="54" t="s">
        <v>34</v>
      </c>
      <c r="AW17" s="498"/>
    </row>
    <row r="18" spans="2:49" ht="24.75" customHeight="1" thickBot="1">
      <c r="K18" s="66"/>
      <c r="L18" s="63"/>
      <c r="M18" s="682"/>
      <c r="N18" s="66"/>
      <c r="P18" s="706">
        <v>0</v>
      </c>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v>0</v>
      </c>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v>0</v>
      </c>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v>0</v>
      </c>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v>0</v>
      </c>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v>0</v>
      </c>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0</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v>0</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v>0</v>
      </c>
      <c r="AB30" s="730"/>
      <c r="AC30" s="730"/>
      <c r="AD30" s="730"/>
      <c r="AE30" s="730"/>
      <c r="AF30" s="54" t="s">
        <v>13</v>
      </c>
      <c r="AL30" s="706">
        <v>0</v>
      </c>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v>0</v>
      </c>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v>0</v>
      </c>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election activeCell="AL30" sqref="AL30:AO30"/>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0" width="9" style="50"/>
    <col min="51" max="51" width="49.75" style="50" bestFit="1" customWidth="1"/>
    <col min="52" max="53" width="9" style="50"/>
    <col min="54" max="54" width="54.5" style="50" bestFit="1" customWidth="1"/>
    <col min="55" max="55" width="13" style="50" bestFit="1" customWidth="1"/>
    <col min="56" max="56" width="24.375" style="50" bestFit="1" customWidth="1"/>
    <col min="57" max="58" width="9" style="50"/>
    <col min="59" max="59" width="16.25" style="50" customWidth="1"/>
    <col min="60" max="16384" width="9" style="50"/>
  </cols>
  <sheetData>
    <row r="1" spans="2:49" ht="27" customHeight="1">
      <c r="F1" s="49"/>
      <c r="S1" s="95" t="s">
        <v>93</v>
      </c>
      <c r="T1" s="95" t="s">
        <v>283</v>
      </c>
    </row>
    <row r="2" spans="2:49" ht="12" customHeight="1" thickBot="1">
      <c r="B2" s="662" t="s">
        <v>273</v>
      </c>
      <c r="C2" s="662"/>
      <c r="D2" s="662"/>
      <c r="E2" s="662"/>
      <c r="F2" s="662"/>
      <c r="G2" s="662"/>
      <c r="H2" s="662"/>
      <c r="I2" s="1"/>
      <c r="J2" s="1"/>
      <c r="K2" s="1"/>
      <c r="L2" s="1"/>
      <c r="M2" s="1"/>
      <c r="N2" s="1"/>
      <c r="O2" s="1"/>
      <c r="P2" s="1"/>
      <c r="Q2" s="1"/>
      <c r="R2" s="1"/>
      <c r="S2" s="1"/>
      <c r="T2" s="1"/>
      <c r="U2" s="1"/>
      <c r="V2" s="1"/>
      <c r="W2" s="1"/>
      <c r="X2" s="1"/>
      <c r="Y2"/>
      <c r="Z2" s="51"/>
      <c r="AA2" s="51"/>
      <c r="AB2" s="51"/>
      <c r="AC2" s="51"/>
      <c r="AD2" s="51"/>
      <c r="AE2" s="51"/>
      <c r="AF2" s="51"/>
      <c r="AG2" s="51"/>
      <c r="AH2" s="51"/>
      <c r="AI2" s="51"/>
      <c r="AJ2" s="51"/>
      <c r="AK2" s="51"/>
      <c r="AL2" s="51"/>
      <c r="AM2" s="51"/>
      <c r="AN2" s="51"/>
      <c r="AO2" s="51"/>
      <c r="AP2" s="51"/>
      <c r="AQ2" s="51"/>
      <c r="AR2" s="51"/>
      <c r="AS2" s="51"/>
      <c r="AT2" s="51"/>
      <c r="AU2" s="132"/>
      <c r="AV2" s="128"/>
      <c r="AW2" s="497"/>
    </row>
    <row r="3" spans="2:49" ht="13.15" customHeight="1">
      <c r="B3" s="662"/>
      <c r="C3" s="662"/>
      <c r="D3" s="662"/>
      <c r="E3" s="662"/>
      <c r="F3" s="662"/>
      <c r="G3" s="662"/>
      <c r="H3" s="662"/>
      <c r="I3" s="1"/>
      <c r="J3" s="1"/>
      <c r="K3" s="1"/>
      <c r="L3" s="1"/>
      <c r="M3" s="1"/>
      <c r="N3" s="1"/>
      <c r="O3" s="1"/>
      <c r="P3" s="1"/>
      <c r="Q3" s="1"/>
      <c r="R3" s="1"/>
      <c r="S3" s="1"/>
      <c r="T3" s="1"/>
      <c r="U3" s="1"/>
      <c r="V3" s="1"/>
      <c r="W3" s="1"/>
      <c r="X3" s="1"/>
      <c r="Y3"/>
      <c r="Z3" s="52"/>
      <c r="AA3" s="52"/>
      <c r="AB3" s="690"/>
      <c r="AC3" s="691"/>
      <c r="AD3" s="691"/>
      <c r="AE3" s="96"/>
      <c r="AF3" s="120"/>
      <c r="AG3" s="120"/>
      <c r="AH3" s="120"/>
      <c r="AI3" s="120"/>
      <c r="AJ3" s="120"/>
      <c r="AK3" s="120"/>
      <c r="AL3" s="120"/>
      <c r="AM3" s="120"/>
      <c r="AN3" s="120"/>
      <c r="AO3" s="120"/>
      <c r="AP3" s="692" t="s">
        <v>328</v>
      </c>
      <c r="AQ3" s="693"/>
      <c r="AR3" s="694"/>
      <c r="AS3" s="698" t="s">
        <v>0</v>
      </c>
      <c r="AT3" s="699"/>
      <c r="AU3" s="131" t="s">
        <v>113</v>
      </c>
      <c r="AV3" s="129"/>
      <c r="AW3" s="497"/>
    </row>
    <row r="4" spans="2:49" ht="14.25" thickBot="1">
      <c r="C4"/>
      <c r="F4"/>
      <c r="G4"/>
      <c r="H4"/>
      <c r="I4"/>
      <c r="J4"/>
      <c r="K4"/>
      <c r="L4"/>
      <c r="M4"/>
      <c r="N4"/>
      <c r="O4"/>
      <c r="P4"/>
      <c r="Q4"/>
      <c r="R4"/>
      <c r="S4"/>
      <c r="T4"/>
      <c r="U4"/>
      <c r="V4"/>
      <c r="W4"/>
      <c r="X4"/>
      <c r="Y4"/>
      <c r="Z4" s="52"/>
      <c r="AA4" s="52"/>
      <c r="AB4" s="121"/>
      <c r="AC4" s="118"/>
      <c r="AD4" s="118"/>
      <c r="AE4" s="96"/>
      <c r="AF4" s="120"/>
      <c r="AG4" s="120"/>
      <c r="AH4" s="120"/>
      <c r="AI4" s="120"/>
      <c r="AJ4" s="120"/>
      <c r="AK4" s="120"/>
      <c r="AL4" s="120"/>
      <c r="AM4" s="120"/>
      <c r="AN4" s="120"/>
      <c r="AO4" s="120"/>
      <c r="AP4" s="695"/>
      <c r="AQ4" s="696"/>
      <c r="AR4" s="697"/>
      <c r="AS4" s="700" t="str">
        <f>+表紙!N28</f>
        <v>○</v>
      </c>
      <c r="AT4" s="701"/>
      <c r="AU4" s="327" t="str">
        <f>+表紙!O28</f>
        <v>　</v>
      </c>
      <c r="AV4" s="129"/>
      <c r="AW4" s="497"/>
    </row>
    <row r="5" spans="2:49" ht="15" customHeight="1">
      <c r="B5" s="167" t="s">
        <v>102</v>
      </c>
      <c r="C5" s="167"/>
      <c r="F5" s="167"/>
      <c r="G5" s="118"/>
      <c r="H5" s="118"/>
      <c r="I5" s="118"/>
      <c r="J5" s="118"/>
      <c r="K5" s="118"/>
      <c r="L5" s="118"/>
      <c r="M5" s="52"/>
      <c r="N5" s="52"/>
      <c r="O5" s="52"/>
      <c r="P5" s="52"/>
      <c r="Q5" s="52"/>
      <c r="R5" s="52"/>
      <c r="S5" s="52"/>
      <c r="T5" s="52"/>
      <c r="U5" s="52"/>
      <c r="V5" s="52"/>
      <c r="W5" s="52"/>
      <c r="X5" s="52"/>
      <c r="Y5" s="52"/>
      <c r="Z5" s="713" t="s">
        <v>101</v>
      </c>
      <c r="AA5" s="713"/>
      <c r="AB5" s="714"/>
      <c r="AC5" s="714"/>
      <c r="AD5" s="714"/>
      <c r="AE5" s="96" t="s">
        <v>95</v>
      </c>
      <c r="AF5" s="672" t="str">
        <f>+表紙!F47</f>
        <v>株式会社関電工　南関東・東海営業本部　神奈川支店</v>
      </c>
      <c r="AG5" s="672"/>
      <c r="AH5" s="672"/>
      <c r="AI5" s="672"/>
      <c r="AJ5" s="672"/>
      <c r="AK5" s="672"/>
      <c r="AL5" s="672"/>
      <c r="AM5" s="672"/>
      <c r="AN5" s="672"/>
      <c r="AO5" s="672"/>
      <c r="AP5" s="672"/>
      <c r="AQ5" s="672"/>
      <c r="AR5" s="672"/>
      <c r="AS5" s="672"/>
      <c r="AT5" s="672"/>
      <c r="AU5" s="672"/>
      <c r="AV5" s="293"/>
      <c r="AW5" s="497"/>
    </row>
    <row r="6" spans="2:49" ht="24.75" customHeight="1" thickBot="1">
      <c r="B6" s="169" t="s">
        <v>445</v>
      </c>
      <c r="C6" s="169"/>
      <c r="F6" s="169"/>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7"/>
    </row>
    <row r="7" spans="2:49" ht="28.15" customHeight="1" thickBot="1">
      <c r="B7" s="745" t="s">
        <v>89</v>
      </c>
      <c r="C7" s="746"/>
      <c r="D7" s="715" t="s">
        <v>329</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7"/>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7"/>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v>0</v>
      </c>
      <c r="AI9" s="707"/>
      <c r="AJ9" s="707"/>
      <c r="AK9" s="707"/>
      <c r="AL9" s="707"/>
      <c r="AM9" s="707"/>
      <c r="AN9" s="62" t="s">
        <v>13</v>
      </c>
      <c r="AO9" s="63"/>
      <c r="AP9" s="63"/>
      <c r="AQ9" s="63"/>
      <c r="AR9" s="63"/>
      <c r="AS9" s="206"/>
      <c r="AT9" s="206"/>
      <c r="AU9"/>
      <c r="AV9"/>
      <c r="AW9" s="497"/>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6"/>
      <c r="AE10" s="736"/>
      <c r="AF10" s="66"/>
      <c r="AN10" s="63"/>
      <c r="AO10" s="63"/>
      <c r="AP10" s="63"/>
      <c r="AQ10" s="63"/>
      <c r="AR10" s="63"/>
      <c r="AS10" s="206"/>
      <c r="AT10" s="206"/>
      <c r="AU10"/>
      <c r="AV10"/>
      <c r="AW10" s="497"/>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7"/>
    </row>
    <row r="12" spans="2:49" ht="24.75" customHeight="1" thickTop="1" thickBot="1">
      <c r="F12" s="703">
        <f>+ROUND(P12,1)+ROUND(P15,1)+ROUND(P18,1)+ROUND(P24,1)+P27-ROUND(F15,1)</f>
        <v>0</v>
      </c>
      <c r="G12" s="704"/>
      <c r="H12" s="704"/>
      <c r="I12" s="62" t="s">
        <v>256</v>
      </c>
      <c r="J12" s="63"/>
      <c r="K12" s="64"/>
      <c r="L12" s="63"/>
      <c r="M12" s="682"/>
      <c r="N12" s="65"/>
      <c r="P12" s="706">
        <v>0</v>
      </c>
      <c r="Q12" s="710"/>
      <c r="R12" s="710"/>
      <c r="S12" s="710"/>
      <c r="T12" s="62" t="s">
        <v>22</v>
      </c>
      <c r="U12" s="63"/>
      <c r="V12" s="63"/>
      <c r="W12" s="63"/>
      <c r="X12" s="63"/>
      <c r="Y12"/>
      <c r="Z12"/>
      <c r="AA12"/>
      <c r="AB12"/>
      <c r="AC12" s="66"/>
      <c r="AE12" s="736"/>
      <c r="AG12" s="151"/>
      <c r="AH12" s="706">
        <v>0</v>
      </c>
      <c r="AI12" s="707"/>
      <c r="AJ12" s="707"/>
      <c r="AK12" s="707"/>
      <c r="AL12" s="707"/>
      <c r="AM12" s="707"/>
      <c r="AN12" s="62" t="s">
        <v>13</v>
      </c>
      <c r="AO12" s="63"/>
      <c r="AP12" s="63"/>
      <c r="AQ12" s="63"/>
      <c r="AR12" s="63"/>
      <c r="AS12" s="206"/>
      <c r="AT12" s="206"/>
      <c r="AU12"/>
      <c r="AV12"/>
      <c r="AW12" s="497"/>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7"/>
    </row>
    <row r="14" spans="2:49" ht="27" customHeight="1" thickTop="1" thickBot="1">
      <c r="F14" s="61" t="s">
        <v>427</v>
      </c>
      <c r="G14" s="728" t="s">
        <v>23</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7"/>
    </row>
    <row r="15" spans="2:49" ht="24.75" customHeight="1" thickBot="1">
      <c r="F15" s="705">
        <v>0</v>
      </c>
      <c r="G15" s="684"/>
      <c r="H15" s="684"/>
      <c r="I15" s="54" t="s">
        <v>256</v>
      </c>
      <c r="J15" s="63"/>
      <c r="K15" s="66"/>
      <c r="L15" s="63"/>
      <c r="M15" s="682"/>
      <c r="N15" s="66"/>
      <c r="P15" s="706">
        <v>0</v>
      </c>
      <c r="Q15" s="710"/>
      <c r="R15" s="710"/>
      <c r="S15" s="710"/>
      <c r="T15" s="62" t="s">
        <v>13</v>
      </c>
      <c r="U15" s="63"/>
      <c r="V15" s="63"/>
      <c r="W15" s="63"/>
      <c r="X15" s="63"/>
      <c r="Y15"/>
      <c r="Z15"/>
      <c r="AA15"/>
      <c r="AB15"/>
      <c r="AC15" s="66"/>
      <c r="AH15" s="729">
        <v>0</v>
      </c>
      <c r="AI15" s="730"/>
      <c r="AJ15" s="730"/>
      <c r="AK15" s="730"/>
      <c r="AL15" s="730"/>
      <c r="AM15" s="730"/>
      <c r="AN15" s="54" t="s">
        <v>13</v>
      </c>
      <c r="AO15"/>
      <c r="AS15" s="72" t="s">
        <v>30</v>
      </c>
      <c r="AT15" s="73"/>
      <c r="AW15" s="497"/>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31</v>
      </c>
      <c r="AT16" s="686"/>
      <c r="AU16" s="107">
        <v>0</v>
      </c>
      <c r="AV16" s="54" t="s">
        <v>13</v>
      </c>
      <c r="AW16" s="497"/>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v>0</v>
      </c>
      <c r="AV17" s="54" t="s">
        <v>34</v>
      </c>
      <c r="AW17" s="497"/>
    </row>
    <row r="18" spans="2:49" ht="24.75" customHeight="1" thickBot="1">
      <c r="K18" s="66"/>
      <c r="L18" s="63"/>
      <c r="M18" s="682"/>
      <c r="N18" s="66"/>
      <c r="P18" s="706">
        <v>0</v>
      </c>
      <c r="Q18" s="710"/>
      <c r="R18" s="710"/>
      <c r="S18" s="710"/>
      <c r="T18" s="62" t="s">
        <v>14</v>
      </c>
      <c r="U18"/>
      <c r="V18" s="299"/>
      <c r="W18"/>
      <c r="X18" s="210"/>
      <c r="Y18" s="703">
        <f>+ROUND(AH9,1)+ROUND(AH12,1)+ROUND(AH15,1)+AH18</f>
        <v>0</v>
      </c>
      <c r="Z18" s="704"/>
      <c r="AA18" s="704"/>
      <c r="AB18" s="62" t="s">
        <v>4</v>
      </c>
      <c r="AC18" s="208"/>
      <c r="AD18" s="209"/>
      <c r="AE18" s="682"/>
      <c r="AH18" s="687">
        <f>+ROUND(AO18,1)+ROUND(AO21,1)</f>
        <v>0</v>
      </c>
      <c r="AI18" s="674"/>
      <c r="AJ18" s="674"/>
      <c r="AK18" s="674"/>
      <c r="AL18" s="54" t="s">
        <v>13</v>
      </c>
      <c r="AM18" s="65"/>
      <c r="AO18" s="326">
        <f>+ROUND(AU16,1)+ROUND(AU17,1)+ROUND(AU18,1)</f>
        <v>0</v>
      </c>
      <c r="AP18" s="54" t="s">
        <v>34</v>
      </c>
      <c r="AS18" s="685" t="s">
        <v>177</v>
      </c>
      <c r="AT18" s="686"/>
      <c r="AU18" s="107">
        <v>0</v>
      </c>
      <c r="AV18" s="54" t="s">
        <v>26</v>
      </c>
      <c r="AW18" s="497"/>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654" t="s">
        <v>437</v>
      </c>
    </row>
    <row r="20" spans="2:49" ht="27" customHeight="1" thickTop="1" thickBot="1">
      <c r="K20" s="66"/>
      <c r="L20" s="63"/>
      <c r="M20" s="682"/>
      <c r="N20" s="66"/>
      <c r="P20" s="55" t="s">
        <v>48</v>
      </c>
      <c r="Q20" s="677" t="s">
        <v>277</v>
      </c>
      <c r="R20" s="677"/>
      <c r="S20" s="677"/>
      <c r="T20" s="678"/>
      <c r="U20" s="146"/>
      <c r="V20" s="300"/>
      <c r="W20" s="302"/>
      <c r="X20" s="303"/>
      <c r="Y20" s="150" t="s">
        <v>25</v>
      </c>
      <c r="Z20" s="677" t="s">
        <v>278</v>
      </c>
      <c r="AA20" s="677"/>
      <c r="AB20" s="678"/>
      <c r="AC20" s="63"/>
      <c r="AD20" s="63"/>
      <c r="AE20" s="682"/>
      <c r="AG20" s="63"/>
      <c r="AH20" s="63"/>
      <c r="AI20" s="66"/>
      <c r="AJ20" s="63"/>
      <c r="AK20" s="63"/>
      <c r="AL20" s="161"/>
      <c r="AM20" s="66"/>
      <c r="AN20" s="307"/>
      <c r="AO20" s="679" t="s">
        <v>254</v>
      </c>
      <c r="AP20" s="680"/>
      <c r="AQ20" s="207"/>
      <c r="AR20" s="63"/>
      <c r="AS20" s="68"/>
      <c r="AT20" s="68"/>
      <c r="AW20" s="655"/>
    </row>
    <row r="21" spans="2:49" ht="25.15" customHeight="1" thickBot="1">
      <c r="B21" s="708" t="s">
        <v>446</v>
      </c>
      <c r="C21" s="708"/>
      <c r="D21" s="708"/>
      <c r="E21" s="708"/>
      <c r="F21" s="708"/>
      <c r="G21" s="708"/>
      <c r="H21" s="708"/>
      <c r="I21" s="708"/>
      <c r="J21" s="708"/>
      <c r="K21" s="66"/>
      <c r="L21" s="63"/>
      <c r="M21" s="682"/>
      <c r="N21" s="66"/>
      <c r="P21" s="706">
        <v>0</v>
      </c>
      <c r="Q21" s="758"/>
      <c r="R21" s="758"/>
      <c r="S21" s="758"/>
      <c r="T21" s="62" t="s">
        <v>13</v>
      </c>
      <c r="U21" s="146"/>
      <c r="V21" s="146"/>
      <c r="W21" s="146"/>
      <c r="X21" s="146"/>
      <c r="Y21" s="703">
        <f>+P18-Y18</f>
        <v>0</v>
      </c>
      <c r="Z21" s="704"/>
      <c r="AA21" s="704"/>
      <c r="AB21" s="62" t="s">
        <v>4</v>
      </c>
      <c r="AC21" s="146"/>
      <c r="AD21" s="63"/>
      <c r="AE21" s="683"/>
      <c r="AG21" s="63"/>
      <c r="AH21" s="63"/>
      <c r="AI21" s="66"/>
      <c r="AJ21" s="63"/>
      <c r="AK21" s="63"/>
      <c r="AL21" s="63"/>
      <c r="AM21" s="63"/>
      <c r="AN21" s="161"/>
      <c r="AO21" s="107">
        <v>0</v>
      </c>
      <c r="AP21" s="54" t="s">
        <v>38</v>
      </c>
      <c r="AQ21" s="207"/>
      <c r="AR21" s="63"/>
      <c r="AS21" s="206"/>
      <c r="AT21" s="206"/>
      <c r="AU21"/>
      <c r="AV21"/>
      <c r="AW21" s="497"/>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7"/>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7"/>
    </row>
    <row r="24" spans="2:49" ht="27" customHeight="1" thickBot="1">
      <c r="B24" s="660" t="s">
        <v>200</v>
      </c>
      <c r="C24" s="661"/>
      <c r="D24" s="684">
        <v>0</v>
      </c>
      <c r="E24" s="684"/>
      <c r="F24" s="684"/>
      <c r="G24" s="211" t="s">
        <v>198</v>
      </c>
      <c r="H24" s="673">
        <f>+F12</f>
        <v>0</v>
      </c>
      <c r="I24" s="674"/>
      <c r="J24" s="211" t="s">
        <v>198</v>
      </c>
      <c r="K24" s="66"/>
      <c r="L24" s="63"/>
      <c r="M24" s="683"/>
      <c r="P24" s="729">
        <v>0</v>
      </c>
      <c r="Q24" s="734"/>
      <c r="R24" s="734"/>
      <c r="S24" s="734"/>
      <c r="T24" s="54" t="s">
        <v>34</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7"/>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7"/>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179</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7"/>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v>0</v>
      </c>
      <c r="AT27" s="707"/>
      <c r="AU27" s="707"/>
      <c r="AV27" s="62" t="s">
        <v>13</v>
      </c>
      <c r="AW27" s="497"/>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0</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7"/>
    </row>
    <row r="29" spans="2:49" ht="27" customHeight="1" thickTop="1" thickBot="1">
      <c r="B29" s="660" t="s">
        <v>224</v>
      </c>
      <c r="C29" s="661"/>
      <c r="D29" s="684">
        <v>0</v>
      </c>
      <c r="E29" s="684"/>
      <c r="F29" s="684"/>
      <c r="G29" s="211" t="s">
        <v>198</v>
      </c>
      <c r="H29" s="673">
        <f>+AL27</f>
        <v>0</v>
      </c>
      <c r="I29" s="674"/>
      <c r="J29" s="211" t="s">
        <v>198</v>
      </c>
      <c r="M29" s="682"/>
      <c r="P29" s="66"/>
      <c r="Q29" s="158"/>
      <c r="R29" s="61" t="s">
        <v>182</v>
      </c>
      <c r="S29" s="728" t="s">
        <v>33</v>
      </c>
      <c r="T29" s="731"/>
      <c r="U29" s="731"/>
      <c r="V29" s="732"/>
      <c r="W29" s="58"/>
      <c r="X29" s="76"/>
      <c r="Y29" s="688" t="s">
        <v>258</v>
      </c>
      <c r="Z29" s="689"/>
      <c r="AA29" s="729">
        <v>0</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7"/>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v>0</v>
      </c>
      <c r="AB30" s="730"/>
      <c r="AC30" s="730"/>
      <c r="AD30" s="730"/>
      <c r="AE30" s="730"/>
      <c r="AF30" s="54" t="s">
        <v>13</v>
      </c>
      <c r="AL30" s="706">
        <v>0</v>
      </c>
      <c r="AM30" s="707"/>
      <c r="AN30" s="707"/>
      <c r="AO30" s="707"/>
      <c r="AP30" s="62" t="s">
        <v>13</v>
      </c>
      <c r="AS30" s="725"/>
      <c r="AT30" s="722"/>
      <c r="AU30" s="722"/>
      <c r="AV30" s="723"/>
      <c r="AW30" s="497"/>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v>0</v>
      </c>
      <c r="AT31" s="719"/>
      <c r="AU31" s="719"/>
      <c r="AV31" s="178" t="s">
        <v>13</v>
      </c>
      <c r="AW31" s="497"/>
    </row>
    <row r="32" spans="2:49" ht="27" customHeight="1" thickTop="1" thickBot="1">
      <c r="B32" s="660" t="s">
        <v>428</v>
      </c>
      <c r="C32" s="661"/>
      <c r="D32" s="684">
        <v>0</v>
      </c>
      <c r="E32" s="684"/>
      <c r="F32" s="684"/>
      <c r="G32" s="211" t="s">
        <v>198</v>
      </c>
      <c r="H32" s="673">
        <f>+AS27</f>
        <v>0</v>
      </c>
      <c r="I32" s="674"/>
      <c r="J32" s="211" t="s">
        <v>198</v>
      </c>
      <c r="M32" s="682"/>
      <c r="P32" s="66"/>
      <c r="Q32" s="158"/>
      <c r="R32" s="61" t="s">
        <v>184</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7"/>
    </row>
    <row r="33" spans="2:62" ht="27" customHeight="1" thickBot="1">
      <c r="B33" s="656" t="s">
        <v>429</v>
      </c>
      <c r="C33" s="657"/>
      <c r="D33" s="740">
        <v>0</v>
      </c>
      <c r="E33" s="741"/>
      <c r="F33" s="741"/>
      <c r="G33" s="212" t="s">
        <v>198</v>
      </c>
      <c r="H33" s="726">
        <f>+AS31</f>
        <v>0</v>
      </c>
      <c r="I33" s="727"/>
      <c r="J33" s="212" t="s">
        <v>198</v>
      </c>
      <c r="M33" s="683"/>
      <c r="R33" s="729">
        <v>0</v>
      </c>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7"/>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7"/>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289"/>
      <c r="AZ36" s="289"/>
      <c r="BA36" s="289"/>
      <c r="BB36" s="289"/>
      <c r="BC36" s="289"/>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93"/>
      <c r="AZ37" s="290"/>
      <c r="BA37" s="290"/>
      <c r="BB37" s="290"/>
      <c r="BC37" s="290"/>
      <c r="BD37" s="290"/>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141"/>
      <c r="AZ38" s="141"/>
      <c r="BA38" s="141"/>
      <c r="BB38" s="141"/>
      <c r="BC38" s="141"/>
      <c r="BD38" s="141"/>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141"/>
      <c r="AZ39" s="141"/>
      <c r="BA39" s="141"/>
      <c r="BB39" s="141"/>
      <c r="BC39" s="141"/>
      <c r="BD39" s="141"/>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141"/>
      <c r="AZ40" s="141"/>
      <c r="BA40" s="141"/>
      <c r="BB40" s="141"/>
      <c r="BC40" s="141"/>
      <c r="BD40" s="141"/>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141"/>
      <c r="AZ41" s="141"/>
      <c r="BA41" s="141"/>
      <c r="BB41" s="141"/>
      <c r="BC41" s="141"/>
      <c r="BD41" s="141"/>
    </row>
    <row r="42" spans="2:62" ht="13.5">
      <c r="H42" s="340"/>
      <c r="I42" s="78"/>
      <c r="J42" s="78"/>
      <c r="K42" s="78"/>
      <c r="R42" s="78"/>
      <c r="S42" s="78"/>
      <c r="T42" s="78"/>
      <c r="AQ42" s="63"/>
      <c r="AR42" s="63"/>
      <c r="AS42" s="141"/>
      <c r="AT42" s="74"/>
      <c r="AY42" s="141"/>
      <c r="AZ42" s="141"/>
      <c r="BA42" s="141"/>
      <c r="BB42" s="141"/>
      <c r="BC42" s="141"/>
      <c r="BD42" s="141"/>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ht="13.5">
      <c r="H45" s="340"/>
      <c r="I45" s="78"/>
      <c r="J45" s="78"/>
      <c r="K45" s="78"/>
      <c r="R45" s="78"/>
      <c r="S45" s="78"/>
      <c r="T45" s="78"/>
      <c r="AY45" s="79"/>
      <c r="AZ45" s="79"/>
      <c r="BA45" s="79"/>
      <c r="BB45" s="79"/>
      <c r="BC45" s="79"/>
      <c r="BD45" s="79"/>
    </row>
    <row r="46" spans="2:62" ht="13.5">
      <c r="H46" s="340"/>
      <c r="I46" s="78"/>
      <c r="J46" s="78"/>
      <c r="K46" s="78"/>
      <c r="R46" s="78"/>
      <c r="S46" s="78"/>
      <c r="T46" s="78"/>
      <c r="AY46" s="79"/>
      <c r="AZ46" s="79"/>
      <c r="BA46" s="79"/>
      <c r="BB46" s="79"/>
      <c r="BC46" s="79"/>
      <c r="BD46" s="79"/>
    </row>
    <row r="47" spans="2:62" ht="13.5">
      <c r="H47" s="340"/>
      <c r="I47" s="78"/>
      <c r="J47" s="78"/>
      <c r="K47" s="78"/>
      <c r="R47" s="78"/>
      <c r="S47" s="78"/>
      <c r="T47" s="78"/>
      <c r="AY47" s="79"/>
      <c r="AZ47" s="79"/>
      <c r="BA47" s="79"/>
      <c r="BB47" s="79"/>
      <c r="BC47" s="79"/>
      <c r="BE47" s="77"/>
      <c r="BF47" s="77"/>
      <c r="BG47" s="79"/>
      <c r="BH47" s="79"/>
      <c r="BI47" s="79"/>
      <c r="BJ47" s="77"/>
    </row>
    <row r="48" spans="2:62">
      <c r="I48" s="78"/>
      <c r="J48" s="78"/>
      <c r="K48" s="78"/>
      <c r="R48" s="78"/>
      <c r="S48" s="78"/>
      <c r="T48" s="78"/>
      <c r="BE48" s="77"/>
      <c r="BF48" s="77"/>
      <c r="BG48" s="77"/>
      <c r="BH48" s="77"/>
    </row>
    <row r="49" spans="7:62">
      <c r="I49" s="78"/>
      <c r="J49" s="78"/>
      <c r="K49" s="78"/>
      <c r="R49" s="78"/>
      <c r="S49" s="78"/>
      <c r="T49" s="78"/>
      <c r="BE49" s="77"/>
      <c r="BF49" s="77"/>
      <c r="BG49" s="77"/>
      <c r="BH49" s="77"/>
    </row>
    <row r="50" spans="7:62">
      <c r="I50" s="78"/>
      <c r="J50" s="78"/>
      <c r="K50" s="78"/>
      <c r="R50" s="78"/>
      <c r="S50" s="78"/>
      <c r="T50" s="78"/>
      <c r="BE50" s="77"/>
      <c r="BF50" s="77"/>
      <c r="BG50" s="77"/>
      <c r="BH50" s="77"/>
    </row>
    <row r="51" spans="7:62">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AS32" sqref="AS32"/>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株式会社関電工　南関東・東海営業本部　神奈川支店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220</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v>0</v>
      </c>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v>0</v>
      </c>
      <c r="Q12" s="710"/>
      <c r="R12" s="710"/>
      <c r="S12" s="710"/>
      <c r="T12" s="62" t="s">
        <v>13</v>
      </c>
      <c r="U12" s="63"/>
      <c r="V12" s="63"/>
      <c r="W12" s="63"/>
      <c r="X12" s="63"/>
      <c r="Y12"/>
      <c r="Z12"/>
      <c r="AA12"/>
      <c r="AB12"/>
      <c r="AC12" s="66"/>
      <c r="AE12" s="736"/>
      <c r="AG12" s="151"/>
      <c r="AH12" s="706">
        <v>0</v>
      </c>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v>0</v>
      </c>
      <c r="G15" s="684"/>
      <c r="H15" s="684"/>
      <c r="I15" s="54" t="s">
        <v>13</v>
      </c>
      <c r="J15" s="63"/>
      <c r="K15" s="66"/>
      <c r="L15" s="63"/>
      <c r="M15" s="682"/>
      <c r="N15" s="66"/>
      <c r="P15" s="706">
        <v>0</v>
      </c>
      <c r="Q15" s="710"/>
      <c r="R15" s="710"/>
      <c r="S15" s="710"/>
      <c r="T15" s="62" t="s">
        <v>13</v>
      </c>
      <c r="U15" s="63"/>
      <c r="V15" s="63"/>
      <c r="W15" s="63"/>
      <c r="X15" s="63"/>
      <c r="Y15"/>
      <c r="Z15"/>
      <c r="AA15"/>
      <c r="AB15"/>
      <c r="AC15" s="66"/>
      <c r="AH15" s="729">
        <v>0</v>
      </c>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v>0</v>
      </c>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v>0</v>
      </c>
      <c r="AV17" s="54" t="s">
        <v>34</v>
      </c>
      <c r="AW17" s="498"/>
    </row>
    <row r="18" spans="2:49" ht="24.75" customHeight="1" thickBot="1">
      <c r="K18" s="66"/>
      <c r="L18" s="63"/>
      <c r="M18" s="682"/>
      <c r="N18" s="66"/>
      <c r="P18" s="706">
        <v>0</v>
      </c>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v>0</v>
      </c>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v>0</v>
      </c>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v>0</v>
      </c>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v>0</v>
      </c>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v>0</v>
      </c>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0</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v>0</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v>0</v>
      </c>
      <c r="AB30" s="730"/>
      <c r="AC30" s="730"/>
      <c r="AD30" s="730"/>
      <c r="AE30" s="730"/>
      <c r="AF30" s="54" t="s">
        <v>13</v>
      </c>
      <c r="AL30" s="706">
        <v>0</v>
      </c>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v>0</v>
      </c>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v>0</v>
      </c>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zoomScaleNormal="100" workbookViewId="0">
      <selection activeCell="D33" sqref="D33:F3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93</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株式会社関電工　南関東・東海営業本部　神奈川支店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221</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v>0</v>
      </c>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34.5</v>
      </c>
      <c r="G12" s="704"/>
      <c r="H12" s="704"/>
      <c r="I12" s="62" t="s">
        <v>13</v>
      </c>
      <c r="J12" s="63"/>
      <c r="K12" s="64"/>
      <c r="L12" s="63"/>
      <c r="M12" s="682"/>
      <c r="N12" s="65"/>
      <c r="P12" s="706">
        <v>0</v>
      </c>
      <c r="Q12" s="710"/>
      <c r="R12" s="710"/>
      <c r="S12" s="710"/>
      <c r="T12" s="62" t="s">
        <v>13</v>
      </c>
      <c r="U12" s="63"/>
      <c r="V12" s="63"/>
      <c r="W12" s="63"/>
      <c r="X12" s="63"/>
      <c r="Y12"/>
      <c r="Z12"/>
      <c r="AA12"/>
      <c r="AB12"/>
      <c r="AC12" s="66"/>
      <c r="AE12" s="736"/>
      <c r="AG12" s="151"/>
      <c r="AH12" s="706">
        <v>0</v>
      </c>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v>0</v>
      </c>
      <c r="G15" s="684"/>
      <c r="H15" s="684"/>
      <c r="I15" s="54" t="s">
        <v>13</v>
      </c>
      <c r="J15" s="63"/>
      <c r="K15" s="66"/>
      <c r="L15" s="63"/>
      <c r="M15" s="682"/>
      <c r="N15" s="66"/>
      <c r="P15" s="706">
        <v>0</v>
      </c>
      <c r="Q15" s="710"/>
      <c r="R15" s="710"/>
      <c r="S15" s="710"/>
      <c r="T15" s="62" t="s">
        <v>13</v>
      </c>
      <c r="U15" s="63"/>
      <c r="V15" s="63"/>
      <c r="W15" s="63"/>
      <c r="X15" s="63"/>
      <c r="Y15"/>
      <c r="Z15"/>
      <c r="AA15"/>
      <c r="AB15"/>
      <c r="AC15" s="66"/>
      <c r="AH15" s="729">
        <v>0</v>
      </c>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v>0</v>
      </c>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v>0</v>
      </c>
      <c r="AV17" s="54" t="s">
        <v>34</v>
      </c>
      <c r="AW17" s="498"/>
    </row>
    <row r="18" spans="2:49" ht="24.75" customHeight="1" thickBot="1">
      <c r="K18" s="66"/>
      <c r="L18" s="63"/>
      <c r="M18" s="682"/>
      <c r="N18" s="66"/>
      <c r="P18" s="706">
        <v>0</v>
      </c>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v>0</v>
      </c>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v>0</v>
      </c>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v>0</v>
      </c>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74"/>
      <c r="AP23" s="63"/>
      <c r="AR23" s="59"/>
      <c r="AS23" s="150" t="s">
        <v>190</v>
      </c>
      <c r="AT23" s="677" t="s">
        <v>191</v>
      </c>
      <c r="AU23" s="677"/>
      <c r="AV23" s="678"/>
      <c r="AW23" s="498"/>
    </row>
    <row r="24" spans="2:49" ht="27" customHeight="1" thickBot="1">
      <c r="B24" s="660" t="s">
        <v>200</v>
      </c>
      <c r="C24" s="661"/>
      <c r="D24" s="684">
        <v>80</v>
      </c>
      <c r="E24" s="684"/>
      <c r="F24" s="684"/>
      <c r="G24" s="211" t="s">
        <v>198</v>
      </c>
      <c r="H24" s="673">
        <f>+F12</f>
        <v>34.5</v>
      </c>
      <c r="I24" s="674"/>
      <c r="J24" s="211" t="s">
        <v>198</v>
      </c>
      <c r="K24" s="66"/>
      <c r="L24" s="63"/>
      <c r="M24" s="683"/>
      <c r="P24" s="729">
        <v>0</v>
      </c>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34.5</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34.5</v>
      </c>
      <c r="Q27" s="733"/>
      <c r="R27" s="733"/>
      <c r="S27" s="733"/>
      <c r="T27" s="54" t="s">
        <v>38</v>
      </c>
      <c r="U27" s="74"/>
      <c r="V27" s="74"/>
      <c r="Y27" s="72" t="s">
        <v>39</v>
      </c>
      <c r="Z27" s="75"/>
      <c r="AH27" s="63"/>
      <c r="AI27" s="63"/>
      <c r="AJ27" s="63"/>
      <c r="AK27" s="63"/>
      <c r="AL27" s="703">
        <f>+AH18+P27</f>
        <v>34.5</v>
      </c>
      <c r="AM27" s="704"/>
      <c r="AN27" s="704"/>
      <c r="AO27" s="704"/>
      <c r="AP27" s="62" t="s">
        <v>13</v>
      </c>
      <c r="AQ27" s="321"/>
      <c r="AR27" s="141"/>
      <c r="AS27" s="706">
        <v>0</v>
      </c>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34.5</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80</v>
      </c>
      <c r="E29" s="684"/>
      <c r="F29" s="684"/>
      <c r="G29" s="211" t="s">
        <v>198</v>
      </c>
      <c r="H29" s="673">
        <f>+AL27</f>
        <v>34.5</v>
      </c>
      <c r="I29" s="674"/>
      <c r="J29" s="211" t="s">
        <v>198</v>
      </c>
      <c r="M29" s="682"/>
      <c r="P29" s="66"/>
      <c r="Q29" s="158"/>
      <c r="R29" s="61" t="s">
        <v>183</v>
      </c>
      <c r="S29" s="728" t="s">
        <v>33</v>
      </c>
      <c r="T29" s="731"/>
      <c r="U29" s="731"/>
      <c r="V29" s="732"/>
      <c r="W29" s="58"/>
      <c r="X29" s="76"/>
      <c r="Y29" s="688" t="s">
        <v>258</v>
      </c>
      <c r="Z29" s="689"/>
      <c r="AA29" s="729">
        <v>0</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34.5</v>
      </c>
      <c r="S30" s="733"/>
      <c r="T30" s="733"/>
      <c r="U30" s="733"/>
      <c r="V30" s="54" t="s">
        <v>16</v>
      </c>
      <c r="Y30" s="688" t="s">
        <v>186</v>
      </c>
      <c r="Z30" s="689"/>
      <c r="AA30" s="729">
        <v>0</v>
      </c>
      <c r="AB30" s="730"/>
      <c r="AC30" s="730"/>
      <c r="AD30" s="730"/>
      <c r="AE30" s="730"/>
      <c r="AF30" s="54" t="s">
        <v>13</v>
      </c>
      <c r="AL30" s="706">
        <v>0</v>
      </c>
      <c r="AM30" s="707"/>
      <c r="AN30" s="707"/>
      <c r="AO30" s="707"/>
      <c r="AP30" s="62" t="s">
        <v>13</v>
      </c>
      <c r="AS30" s="725"/>
      <c r="AT30" s="722"/>
      <c r="AU30" s="722"/>
      <c r="AV30" s="723"/>
      <c r="AW30" s="498"/>
    </row>
    <row r="31" spans="2:49" ht="27" customHeight="1" thickTop="1" thickBot="1">
      <c r="B31" s="660" t="s">
        <v>226</v>
      </c>
      <c r="C31" s="661"/>
      <c r="D31" s="684">
        <v>80</v>
      </c>
      <c r="E31" s="684"/>
      <c r="F31" s="684"/>
      <c r="G31" s="211" t="s">
        <v>198</v>
      </c>
      <c r="H31" s="673">
        <f>+AS24</f>
        <v>34.5</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v>0</v>
      </c>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v>0</v>
      </c>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topLeftCell="Q1" zoomScaleNormal="100" workbookViewId="0">
      <selection activeCell="AA9" sqref="AA9"/>
    </sheetView>
  </sheetViews>
  <sheetFormatPr defaultColWidth="9" defaultRowHeight="11.25"/>
  <cols>
    <col min="1" max="1" width="2.5" style="11" customWidth="1"/>
    <col min="2" max="3" width="3.75" style="11" customWidth="1"/>
    <col min="4" max="4" width="4.5" style="11" customWidth="1"/>
    <col min="5" max="5" width="3.75" style="11" customWidth="1"/>
    <col min="6" max="6" width="40.75" style="11" customWidth="1"/>
    <col min="7" max="7" width="9.75" style="11" customWidth="1"/>
    <col min="8" max="8" width="10.375" style="11" customWidth="1"/>
    <col min="9" max="26" width="9.75" style="11" customWidth="1"/>
    <col min="27" max="27" width="11.75" style="11" customWidth="1"/>
    <col min="28" max="16384" width="9" style="11"/>
  </cols>
  <sheetData>
    <row r="1" spans="2:27" ht="21">
      <c r="C1" s="22" t="s">
        <v>339</v>
      </c>
      <c r="D1" s="22"/>
      <c r="E1" s="22"/>
    </row>
    <row r="2" spans="2:27" ht="23.25" customHeight="1">
      <c r="E2" s="328" t="s">
        <v>340</v>
      </c>
    </row>
    <row r="3" spans="2:27" ht="14.1" customHeight="1" thickBot="1">
      <c r="B3" s="787" t="s">
        <v>273</v>
      </c>
      <c r="C3" s="787"/>
      <c r="D3" s="787"/>
      <c r="E3" s="787"/>
      <c r="F3" s="787"/>
      <c r="G3" s="122"/>
      <c r="H3" s="122"/>
      <c r="I3" s="122"/>
      <c r="J3" s="122"/>
      <c r="K3" s="122"/>
      <c r="Y3"/>
      <c r="Z3"/>
      <c r="AA3" s="123"/>
    </row>
    <row r="4" spans="2:27" ht="14.1" customHeight="1">
      <c r="B4" s="787"/>
      <c r="C4" s="787"/>
      <c r="D4" s="787"/>
      <c r="E4" s="787"/>
      <c r="F4" s="787"/>
      <c r="G4" s="122"/>
      <c r="H4" s="122"/>
      <c r="I4" s="122"/>
      <c r="J4" s="122"/>
      <c r="K4" s="122"/>
      <c r="Y4" s="791" t="s">
        <v>327</v>
      </c>
      <c r="Z4" s="124" t="s">
        <v>112</v>
      </c>
      <c r="AA4" s="125" t="s">
        <v>113</v>
      </c>
    </row>
    <row r="5" spans="2:27" ht="14.1" customHeight="1" thickBot="1">
      <c r="C5" s="122"/>
      <c r="D5" s="122"/>
      <c r="E5" s="122"/>
      <c r="F5" s="122"/>
      <c r="G5" s="122"/>
      <c r="H5" s="122"/>
      <c r="I5" s="122"/>
      <c r="J5" s="122"/>
      <c r="K5" s="122"/>
      <c r="Y5" s="792"/>
      <c r="Z5" s="126" t="str">
        <f>+表紙!N28</f>
        <v>○</v>
      </c>
      <c r="AA5" s="127" t="str">
        <f>+表紙!O28</f>
        <v>　</v>
      </c>
    </row>
    <row r="6" spans="2:27" s="23" customFormat="1" ht="15" customHeight="1" thickBot="1">
      <c r="B6" s="180" t="s">
        <v>99</v>
      </c>
      <c r="C6" s="180"/>
      <c r="D6" s="180"/>
      <c r="E6" s="180"/>
      <c r="F6" s="180"/>
      <c r="G6" s="180"/>
      <c r="H6" s="180"/>
      <c r="I6" s="180"/>
      <c r="J6" s="180"/>
      <c r="K6" s="180"/>
      <c r="L6" s="97"/>
      <c r="M6" s="788"/>
      <c r="N6" s="788"/>
      <c r="O6" s="97" t="s">
        <v>97</v>
      </c>
      <c r="P6" s="793" t="str">
        <f>+表紙!F47</f>
        <v>株式会社関電工　南関東・東海営業本部　神奈川支店</v>
      </c>
      <c r="Q6" s="793"/>
      <c r="R6" s="793"/>
      <c r="S6" s="793"/>
      <c r="T6" s="793"/>
      <c r="U6" s="793"/>
      <c r="V6" s="788"/>
      <c r="W6" s="788"/>
      <c r="X6" s="788"/>
      <c r="Y6" s="788"/>
      <c r="Z6" s="788"/>
      <c r="AA6" s="200" t="s">
        <v>96</v>
      </c>
    </row>
    <row r="7" spans="2:27" s="12" customFormat="1" ht="14.25">
      <c r="B7" s="134"/>
      <c r="C7" s="135"/>
      <c r="D7" s="135"/>
      <c r="E7" s="135"/>
      <c r="F7" s="18"/>
      <c r="G7" s="20" t="s">
        <v>63</v>
      </c>
      <c r="H7" s="20" t="s">
        <v>64</v>
      </c>
      <c r="I7" s="20" t="s">
        <v>65</v>
      </c>
      <c r="J7" s="20" t="s">
        <v>66</v>
      </c>
      <c r="K7" s="20" t="s">
        <v>67</v>
      </c>
      <c r="L7" s="20" t="s">
        <v>68</v>
      </c>
      <c r="M7" s="20" t="s">
        <v>69</v>
      </c>
      <c r="N7" s="20" t="s">
        <v>70</v>
      </c>
      <c r="O7" s="20" t="s">
        <v>71</v>
      </c>
      <c r="P7" s="20" t="s">
        <v>72</v>
      </c>
      <c r="Q7" s="20" t="s">
        <v>73</v>
      </c>
      <c r="R7" s="20" t="s">
        <v>74</v>
      </c>
      <c r="S7" s="20" t="s">
        <v>75</v>
      </c>
      <c r="T7" s="20" t="s">
        <v>76</v>
      </c>
      <c r="U7" s="20" t="s">
        <v>77</v>
      </c>
      <c r="V7" s="20" t="s">
        <v>78</v>
      </c>
      <c r="W7" s="20" t="s">
        <v>79</v>
      </c>
      <c r="X7" s="20" t="s">
        <v>80</v>
      </c>
      <c r="Y7" s="20" t="s">
        <v>81</v>
      </c>
      <c r="Z7" s="21" t="s">
        <v>82</v>
      </c>
      <c r="AA7" s="19"/>
    </row>
    <row r="8" spans="2:27" s="13" customFormat="1" ht="28.9" customHeight="1" thickBot="1">
      <c r="B8" s="14"/>
      <c r="C8" s="133"/>
      <c r="D8" s="133"/>
      <c r="E8" s="133"/>
      <c r="F8" s="15"/>
      <c r="G8" s="16" t="s">
        <v>333</v>
      </c>
      <c r="H8" s="16" t="s">
        <v>246</v>
      </c>
      <c r="I8" s="16" t="s">
        <v>247</v>
      </c>
      <c r="J8" s="16" t="s">
        <v>248</v>
      </c>
      <c r="K8" s="16" t="s">
        <v>249</v>
      </c>
      <c r="L8" s="16" t="s">
        <v>383</v>
      </c>
      <c r="M8" s="16" t="s">
        <v>250</v>
      </c>
      <c r="N8" s="16" t="s">
        <v>251</v>
      </c>
      <c r="O8" s="16" t="s">
        <v>252</v>
      </c>
      <c r="P8" s="486" t="s">
        <v>389</v>
      </c>
      <c r="Q8" s="487" t="s">
        <v>382</v>
      </c>
      <c r="R8" s="16" t="s">
        <v>83</v>
      </c>
      <c r="S8" s="16" t="s">
        <v>85</v>
      </c>
      <c r="T8" s="228" t="s">
        <v>268</v>
      </c>
      <c r="U8" s="16" t="s">
        <v>86</v>
      </c>
      <c r="V8" s="16" t="s">
        <v>84</v>
      </c>
      <c r="W8" s="16" t="s">
        <v>381</v>
      </c>
      <c r="X8" s="16" t="s">
        <v>380</v>
      </c>
      <c r="Y8" s="16" t="s">
        <v>87</v>
      </c>
      <c r="Z8" s="488" t="s">
        <v>384</v>
      </c>
      <c r="AA8" s="17" t="s">
        <v>62</v>
      </c>
    </row>
    <row r="9" spans="2:27" ht="20.45" customHeight="1" thickTop="1">
      <c r="B9" s="181"/>
      <c r="C9" s="789" t="s">
        <v>232</v>
      </c>
      <c r="D9" s="789"/>
      <c r="E9" s="789"/>
      <c r="F9" s="790"/>
      <c r="G9" s="392">
        <f>IF(OR(ｱ.燃え殻!D24&gt;0,ｱ.燃え殻!D24&lt;0),ｱ.燃え殻!D24,IF(G$19&gt;0,"0",0))</f>
        <v>0</v>
      </c>
      <c r="H9" s="392">
        <f>IF(OR(ｲ.汚泥!D24&gt;0,ｲ.汚泥!D24&lt;0),ｲ.汚泥!D24,IF(H$19&gt;0,"0",0))</f>
        <v>50</v>
      </c>
      <c r="I9" s="392">
        <f>IF(OR(ｳ.廃油!D24&gt;0,ｳ.廃油!D24&lt;0),ｳ.廃油!D24,IF(I$19&gt;0,"0",0))</f>
        <v>2.5</v>
      </c>
      <c r="J9" s="392">
        <f>IF(OR(ｴ.廃酸!$D24&gt;0,ｴ.廃酸!$D24&lt;0),ｴ.廃酸!D24,IF(J$19&gt;0,"0",0))</f>
        <v>0.2</v>
      </c>
      <c r="K9" s="392">
        <f>IF(OR(ｵ.廃ｱﾙｶﾘ!$D24&gt;0,ｵ.廃ｱﾙｶﾘ!$D24&lt;0),ｵ.廃ｱﾙｶﾘ!D24,IF(K$19&gt;0,"0",0))</f>
        <v>0.5</v>
      </c>
      <c r="L9" s="392">
        <f>IF(OR(ｶ.廃ﾌﾟﾗ類!D24&gt;0,ｶ.廃ﾌﾟﾗ類!D24&lt;0),ｶ.廃ﾌﾟﾗ類!D24,IF(L$19&gt;0,"0",0))</f>
        <v>50</v>
      </c>
      <c r="M9" s="392">
        <f>IF(OR(ｷ.紙くず!D24&gt;0,ｷ.紙くず!D24&lt;0),ｷ.紙くず!D24,IF(M$19&gt;0,"0",0))</f>
        <v>1</v>
      </c>
      <c r="N9" s="392">
        <f>IF(OR(ｸ.木くず!D24&gt;0,ｸ.木くず!D24&lt;0),ｸ.木くず!D24,IF(N$19&gt;0,"0",0))</f>
        <v>150</v>
      </c>
      <c r="O9" s="392">
        <f>IF(OR(ｹ.繊維くず!D24&gt;0,ｹ.繊維くず!D24&lt;0),ｹ.繊維くず!D24,IF(O$19&gt;0,"0",0))</f>
        <v>0</v>
      </c>
      <c r="P9" s="392">
        <f>IF(OR(ｺ.動植物性残さ!D24&gt;0,ｺ.動植物性残さ!D24&lt;0),ｺ.動植物性残さ!D24,IF(P$19&gt;0,"0",0))</f>
        <v>0</v>
      </c>
      <c r="Q9" s="392">
        <f>IF(OR(ｻ.動物系固形不要物!D24&gt;0,ｻ.動物系固形不要物!D24&lt;0),ｻ.動物系固形不要物!D24,IF(Q$19&gt;0,"0",0))</f>
        <v>0</v>
      </c>
      <c r="R9" s="392">
        <f>IF(OR(ｼ.ｺﾞﾑくず!D24&gt;0,ｼ.ｺﾞﾑくず!D24&lt;0),ｼ.ｺﾞﾑくず!D24,IF(R$19&gt;0,"0",0))</f>
        <v>0</v>
      </c>
      <c r="S9" s="392">
        <f>IF(OR(ｽ.金属くず!D24&gt;0,ｽ.金属くず!D24&lt;0),ｽ.金属くず!D24,IF(S$19&gt;0,"0",0))</f>
        <v>60</v>
      </c>
      <c r="T9" s="392">
        <f>IF(OR(ｾ.ｶﾞﾗｽ･ｺﾝｸﾘ･陶磁器くず!D24&gt;0,ｾ.ｶﾞﾗｽ･ｺﾝｸﾘ･陶磁器くず!D24&lt;0),ｾ.ｶﾞﾗｽ･ｺﾝｸﾘ･陶磁器くず!D24,IF(T$19&gt;0,"0",0))</f>
        <v>0.3</v>
      </c>
      <c r="U9" s="392">
        <f>IF(OR(ｿ.鉱さい!D24&gt;0,ｿ.鉱さい!D24&lt;0),ｿ.鉱さい!D24,IF(U$19&gt;0,"0",0))</f>
        <v>100</v>
      </c>
      <c r="V9" s="392">
        <f>IF(OR(ﾀ.がれき類!D24&gt;0,ﾀ.がれき類!D24&lt;0),ﾀ.がれき類!D24,IF(V$19&gt;0,"0",0))</f>
        <v>2000</v>
      </c>
      <c r="W9" s="392">
        <f>IF(OR(ﾁ.動物のふん尿!D24&gt;0,ﾁ.動物のふん尿!D24&lt;0),ﾁ.動物のふん尿!D24,IF(W$19&gt;0,"0",0))</f>
        <v>0</v>
      </c>
      <c r="X9" s="392">
        <f>IF(OR(ﾂ.動物の死体!D24&gt;0,ﾂ.動物の死体!D24&lt;0),ﾂ.動物の死体!D24,IF(X$19&gt;0,"0",0))</f>
        <v>0</v>
      </c>
      <c r="Y9" s="392">
        <f>IF(OR(ﾃ.ばいじん!D24&gt;0,ﾃ.ばいじん!D24&lt;0),ﾃ.ばいじん!D24,IF(Y$19&gt;0,"0",0))</f>
        <v>0</v>
      </c>
      <c r="Z9" s="393">
        <f>IF(OR(ﾄ.混合廃棄物その他!D24&gt;0,ﾄ.混合廃棄物その他!D24&lt;0),ﾄ.混合廃棄物その他!D24,IF(Z$19&gt;0,"0",0))</f>
        <v>80</v>
      </c>
      <c r="AA9" s="394">
        <f>IF(SUM(G9:Z9)&gt;0,SUM(G9:Z9),IF(AA$19&gt;0,"0",0))</f>
        <v>2494.5</v>
      </c>
    </row>
    <row r="10" spans="2:27" ht="20.45" customHeight="1">
      <c r="B10" s="184" t="s">
        <v>352</v>
      </c>
      <c r="C10" s="796" t="s">
        <v>320</v>
      </c>
      <c r="D10" s="796"/>
      <c r="E10" s="796"/>
      <c r="F10" s="797"/>
      <c r="G10" s="395">
        <f>IF(OR(ｱ.燃え殻!D25&gt;0,ｱ.燃え殻!D25&lt;0),ｱ.燃え殻!D25,IF(G$19&gt;0,"0",0))</f>
        <v>0</v>
      </c>
      <c r="H10" s="395" t="str">
        <f>IF(OR(ｲ.汚泥!D25&gt;0,ｲ.汚泥!D25&lt;0),ｲ.汚泥!D25,IF(H$19&gt;0,"0",0))</f>
        <v>0</v>
      </c>
      <c r="I10" s="395" t="str">
        <f>IF(OR(ｳ.廃油!D25&gt;0,ｳ.廃油!D25&lt;0),ｳ.廃油!D25,IF(I$19&gt;0,"0",0))</f>
        <v>0</v>
      </c>
      <c r="J10" s="395" t="str">
        <f>IF(OR(ｴ.廃酸!$D25&gt;0,ｴ.廃酸!$D25&lt;0),ｴ.廃酸!D25,IF(J$19&gt;0,"0",0))</f>
        <v>0</v>
      </c>
      <c r="K10" s="395">
        <f>IF(OR(ｵ.廃ｱﾙｶﾘ!$D25&gt;0,ｵ.廃ｱﾙｶﾘ!$D25&lt;0),ｵ.廃ｱﾙｶﾘ!D25,IF(K$19&gt;0,"0",0))</f>
        <v>0</v>
      </c>
      <c r="L10" s="395" t="str">
        <f>IF(OR(ｶ.廃ﾌﾟﾗ類!D25&gt;0,ｶ.廃ﾌﾟﾗ類!D25&lt;0),ｶ.廃ﾌﾟﾗ類!D25,IF(L$19&gt;0,"0",0))</f>
        <v>0</v>
      </c>
      <c r="M10" s="395">
        <f>IF(OR(ｷ.紙くず!D25&gt;0,ｷ.紙くず!D25&lt;0),ｷ.紙くず!D25,IF(M$19&gt;0,"0",0))</f>
        <v>0</v>
      </c>
      <c r="N10" s="395" t="str">
        <f>IF(OR(ｸ.木くず!D25&gt;0,ｸ.木くず!D25&lt;0),ｸ.木くず!D25,IF(N$19&gt;0,"0",0))</f>
        <v>0</v>
      </c>
      <c r="O10" s="395">
        <f>IF(OR(ｹ.繊維くず!D25&gt;0,ｹ.繊維くず!D25&lt;0),ｹ.繊維くず!D25,IF(O$19&gt;0,"0",0))</f>
        <v>0</v>
      </c>
      <c r="P10" s="395">
        <f>IF(OR(ｺ.動植物性残さ!D25&gt;0,ｺ.動植物性残さ!D25&lt;0),ｺ.動植物性残さ!D25,IF(P$19&gt;0,"0",0))</f>
        <v>0</v>
      </c>
      <c r="Q10" s="395">
        <f>IF(OR(ｻ.動物系固形不要物!D25&gt;0,ｻ.動物系固形不要物!D25&lt;0),ｻ.動物系固形不要物!D25,IF(Q$19&gt;0,"0",0))</f>
        <v>0</v>
      </c>
      <c r="R10" s="395">
        <f>IF(OR(ｼ.ｺﾞﾑくず!D25&gt;0,ｼ.ｺﾞﾑくず!D25&lt;0),ｼ.ｺﾞﾑくず!D25,IF(R$19&gt;0,"0",0))</f>
        <v>0</v>
      </c>
      <c r="S10" s="395" t="str">
        <f>IF(OR(ｽ.金属くず!D25&gt;0,ｽ.金属くず!D25&lt;0),ｽ.金属くず!D25,IF(S$19&gt;0,"0",0))</f>
        <v>0</v>
      </c>
      <c r="T10" s="395" t="str">
        <f>IF(OR(ｾ.ｶﾞﾗｽ･ｺﾝｸﾘ･陶磁器くず!D25&gt;0,ｾ.ｶﾞﾗｽ･ｺﾝｸﾘ･陶磁器くず!D25&lt;0),ｾ.ｶﾞﾗｽ･ｺﾝｸﾘ･陶磁器くず!D25,IF(T$19&gt;0,"0",0))</f>
        <v>0</v>
      </c>
      <c r="U10" s="395">
        <f>IF(OR(ｿ.鉱さい!D25&gt;0,ｿ.鉱さい!D25&lt;0),ｿ.鉱さい!D25,IF(U$19&gt;0,"0",0))</f>
        <v>0</v>
      </c>
      <c r="V10" s="395" t="str">
        <f>IF(OR(ﾀ.がれき類!D25&gt;0,ﾀ.がれき類!D25&lt;0),ﾀ.がれき類!D25,IF(V$19&gt;0,"0",0))</f>
        <v>0</v>
      </c>
      <c r="W10" s="395">
        <f>IF(OR(ﾁ.動物のふん尿!D25&gt;0,ﾁ.動物のふん尿!D25&lt;0),ﾁ.動物のふん尿!D25,IF(W$19&gt;0,"0",0))</f>
        <v>0</v>
      </c>
      <c r="X10" s="395">
        <f>IF(OR(ﾂ.動物の死体!D25&gt;0,ﾂ.動物の死体!D25&lt;0),ﾂ.動物の死体!D25,IF(X$19&gt;0,"0",0))</f>
        <v>0</v>
      </c>
      <c r="Y10" s="395">
        <f>IF(OR(ﾃ.ばいじん!D25&gt;0,ﾃ.ばいじん!D25&lt;0),ﾃ.ばいじん!D25,IF(Y$19&gt;0,"0",0))</f>
        <v>0</v>
      </c>
      <c r="Z10" s="396" t="str">
        <f>IF(OR(ﾄ.混合廃棄物その他!D25&gt;0,ﾄ.混合廃棄物その他!D25&lt;0),ﾄ.混合廃棄物その他!D25,IF(Z$19&gt;0,"0",0))</f>
        <v>0</v>
      </c>
      <c r="AA10" s="397" t="str">
        <f t="shared" ref="AA10:AA18" si="0">IF(SUM(G10:Z10)&gt;0,SUM(G10:Z10),IF(AA$19&gt;0,"0",0))</f>
        <v>0</v>
      </c>
    </row>
    <row r="11" spans="2:27" ht="20.45" customHeight="1">
      <c r="B11" s="184" t="s">
        <v>353</v>
      </c>
      <c r="C11" s="798" t="s">
        <v>321</v>
      </c>
      <c r="D11" s="798"/>
      <c r="E11" s="798"/>
      <c r="F11" s="799"/>
      <c r="G11" s="398">
        <f>IF(OR(ｱ.燃え殻!D26&gt;0,ｱ.燃え殻!D26&lt;0),ｱ.燃え殻!D26,IF(G$19&gt;0,"0",0))</f>
        <v>0</v>
      </c>
      <c r="H11" s="398" t="str">
        <f>IF(OR(ｲ.汚泥!D26&gt;0,ｲ.汚泥!D26&lt;0),ｲ.汚泥!D26,IF(H$19&gt;0,"0",0))</f>
        <v>0</v>
      </c>
      <c r="I11" s="398" t="str">
        <f>IF(OR(ｳ.廃油!D26&gt;0,ｳ.廃油!D26&lt;0),ｳ.廃油!D26,IF(I$19&gt;0,"0",0))</f>
        <v>0</v>
      </c>
      <c r="J11" s="398" t="str">
        <f>IF(OR(ｴ.廃酸!$D26&gt;0,ｴ.廃酸!$D26&lt;0),ｴ.廃酸!D26,IF(J$19&gt;0,"0",0))</f>
        <v>0</v>
      </c>
      <c r="K11" s="398">
        <f>IF(OR(ｵ.廃ｱﾙｶﾘ!$D26&gt;0,ｵ.廃ｱﾙｶﾘ!$D26&lt;0),ｵ.廃ｱﾙｶﾘ!D26,IF(K$19&gt;0,"0",0))</f>
        <v>0</v>
      </c>
      <c r="L11" s="398" t="str">
        <f>IF(OR(ｶ.廃ﾌﾟﾗ類!D26&gt;0,ｶ.廃ﾌﾟﾗ類!D26&lt;0),ｶ.廃ﾌﾟﾗ類!D26,IF(L$19&gt;0,"0",0))</f>
        <v>0</v>
      </c>
      <c r="M11" s="398">
        <f>IF(OR(ｷ.紙くず!D26&gt;0,ｷ.紙くず!D26&lt;0),ｷ.紙くず!D26,IF(M$19&gt;0,"0",0))</f>
        <v>0</v>
      </c>
      <c r="N11" s="398" t="str">
        <f>IF(OR(ｸ.木くず!D26&gt;0,ｸ.木くず!D26&lt;0),ｸ.木くず!D26,IF(N$19&gt;0,"0",0))</f>
        <v>0</v>
      </c>
      <c r="O11" s="398">
        <f>IF(OR(ｹ.繊維くず!D26&gt;0,ｹ.繊維くず!D26&lt;0),ｹ.繊維くず!D26,IF(O$19&gt;0,"0",0))</f>
        <v>0</v>
      </c>
      <c r="P11" s="398">
        <f>IF(OR(ｺ.動植物性残さ!D26&gt;0,ｺ.動植物性残さ!D26&lt;0),ｺ.動植物性残さ!D26,IF(P$19&gt;0,"0",0))</f>
        <v>0</v>
      </c>
      <c r="Q11" s="398">
        <f>IF(OR(ｻ.動物系固形不要物!D26&gt;0,ｻ.動物系固形不要物!D26&lt;0),ｻ.動物系固形不要物!D26,IF(Q$19&gt;0,"0",0))</f>
        <v>0</v>
      </c>
      <c r="R11" s="398">
        <f>IF(OR(ｼ.ｺﾞﾑくず!D26&gt;0,ｼ.ｺﾞﾑくず!D26&lt;0),ｼ.ｺﾞﾑくず!D26,IF(R$19&gt;0,"0",0))</f>
        <v>0</v>
      </c>
      <c r="S11" s="398" t="str">
        <f>IF(OR(ｽ.金属くず!D26&gt;0,ｽ.金属くず!D26&lt;0),ｽ.金属くず!D26,IF(S$19&gt;0,"0",0))</f>
        <v>0</v>
      </c>
      <c r="T11" s="398" t="str">
        <f>IF(OR(ｾ.ｶﾞﾗｽ･ｺﾝｸﾘ･陶磁器くず!D26&gt;0,ｾ.ｶﾞﾗｽ･ｺﾝｸﾘ･陶磁器くず!D26&lt;0),ｾ.ｶﾞﾗｽ･ｺﾝｸﾘ･陶磁器くず!D26,IF(T$19&gt;0,"0",0))</f>
        <v>0</v>
      </c>
      <c r="U11" s="398">
        <f>IF(OR(ｿ.鉱さい!D26&gt;0,ｿ.鉱さい!D26&lt;0),ｿ.鉱さい!D26,IF(U$19&gt;0,"0",0))</f>
        <v>0</v>
      </c>
      <c r="V11" s="398" t="str">
        <f>IF(OR(ﾀ.がれき類!D26&gt;0,ﾀ.がれき類!D26&lt;0),ﾀ.がれき類!D26,IF(V$19&gt;0,"0",0))</f>
        <v>0</v>
      </c>
      <c r="W11" s="398">
        <f>IF(OR(ﾁ.動物のふん尿!D26&gt;0,ﾁ.動物のふん尿!D26&lt;0),ﾁ.動物のふん尿!D26,IF(W$19&gt;0,"0",0))</f>
        <v>0</v>
      </c>
      <c r="X11" s="398">
        <f>IF(OR(ﾂ.動物の死体!D26&gt;0,ﾂ.動物の死体!D26&lt;0),ﾂ.動物の死体!D26,IF(X$19&gt;0,"0",0))</f>
        <v>0</v>
      </c>
      <c r="Y11" s="398">
        <f>IF(OR(ﾃ.ばいじん!D26&gt;0,ﾃ.ばいじん!D26&lt;0),ﾃ.ばいじん!D26,IF(Y$19&gt;0,"0",0))</f>
        <v>0</v>
      </c>
      <c r="Z11" s="399" t="str">
        <f>IF(OR(ﾄ.混合廃棄物その他!D26&gt;0,ﾄ.混合廃棄物その他!D26&lt;0),ﾄ.混合廃棄物その他!D26,IF(Z$19&gt;0,"0",0))</f>
        <v>0</v>
      </c>
      <c r="AA11" s="400" t="str">
        <f t="shared" si="0"/>
        <v>0</v>
      </c>
    </row>
    <row r="12" spans="2:27" ht="20.45" customHeight="1">
      <c r="B12" s="184">
        <v>6</v>
      </c>
      <c r="C12" s="798" t="s">
        <v>322</v>
      </c>
      <c r="D12" s="798"/>
      <c r="E12" s="798"/>
      <c r="F12" s="799"/>
      <c r="G12" s="398">
        <f>IF(OR(ｱ.燃え殻!D27&gt;0,ｱ.燃え殻!D27&lt;0),ｱ.燃え殻!D27,IF(G$19&gt;0,"0",0))</f>
        <v>0</v>
      </c>
      <c r="H12" s="398" t="str">
        <f>IF(OR(ｲ.汚泥!D27&gt;0,ｲ.汚泥!D27&lt;0),ｲ.汚泥!D27,IF(H$19&gt;0,"0",0))</f>
        <v>0</v>
      </c>
      <c r="I12" s="398" t="str">
        <f>IF(OR(ｳ.廃油!D27&gt;0,ｳ.廃油!D27&lt;0),ｳ.廃油!D27,IF(I$19&gt;0,"0",0))</f>
        <v>0</v>
      </c>
      <c r="J12" s="398" t="str">
        <f>IF(OR(ｴ.廃酸!$D27&gt;0,ｴ.廃酸!$D27&lt;0),ｴ.廃酸!D27,IF(J$19&gt;0,"0",0))</f>
        <v>0</v>
      </c>
      <c r="K12" s="398">
        <f>IF(OR(ｵ.廃ｱﾙｶﾘ!$D27&gt;0,ｵ.廃ｱﾙｶﾘ!$D27&lt;0),ｵ.廃ｱﾙｶﾘ!D27,IF(K$19&gt;0,"0",0))</f>
        <v>0</v>
      </c>
      <c r="L12" s="398" t="str">
        <f>IF(OR(ｶ.廃ﾌﾟﾗ類!D27&gt;0,ｶ.廃ﾌﾟﾗ類!D27&lt;0),ｶ.廃ﾌﾟﾗ類!D27,IF(L$19&gt;0,"0",0))</f>
        <v>0</v>
      </c>
      <c r="M12" s="398">
        <f>IF(OR(ｷ.紙くず!D27&gt;0,ｷ.紙くず!D27&lt;0),ｷ.紙くず!D27,IF(M$19&gt;0,"0",0))</f>
        <v>0</v>
      </c>
      <c r="N12" s="398" t="str">
        <f>IF(OR(ｸ.木くず!D27&gt;0,ｸ.木くず!D27&lt;0),ｸ.木くず!D27,IF(N$19&gt;0,"0",0))</f>
        <v>0</v>
      </c>
      <c r="O12" s="398">
        <f>IF(OR(ｹ.繊維くず!D27&gt;0,ｹ.繊維くず!D27&lt;0),ｹ.繊維くず!D27,IF(O$19&gt;0,"0",0))</f>
        <v>0</v>
      </c>
      <c r="P12" s="398">
        <f>IF(OR(ｺ.動植物性残さ!D27&gt;0,ｺ.動植物性残さ!D27&lt;0),ｺ.動植物性残さ!D27,IF(P$19&gt;0,"0",0))</f>
        <v>0</v>
      </c>
      <c r="Q12" s="398">
        <f>IF(OR(ｻ.動物系固形不要物!D27&gt;0,ｻ.動物系固形不要物!D27&lt;0),ｻ.動物系固形不要物!D27,IF(Q$19&gt;0,"0",0))</f>
        <v>0</v>
      </c>
      <c r="R12" s="398">
        <f>IF(OR(ｼ.ｺﾞﾑくず!D27&gt;0,ｼ.ｺﾞﾑくず!D27&lt;0),ｼ.ｺﾞﾑくず!D27,IF(R$19&gt;0,"0",0))</f>
        <v>0</v>
      </c>
      <c r="S12" s="398" t="str">
        <f>IF(OR(ｽ.金属くず!D27&gt;0,ｽ.金属くず!D27&lt;0),ｽ.金属くず!D27,IF(S$19&gt;0,"0",0))</f>
        <v>0</v>
      </c>
      <c r="T12" s="398" t="str">
        <f>IF(OR(ｾ.ｶﾞﾗｽ･ｺﾝｸﾘ･陶磁器くず!D27&gt;0,ｾ.ｶﾞﾗｽ･ｺﾝｸﾘ･陶磁器くず!D27&lt;0),ｾ.ｶﾞﾗｽ･ｺﾝｸﾘ･陶磁器くず!D27,IF(T$19&gt;0,"0",0))</f>
        <v>0</v>
      </c>
      <c r="U12" s="398">
        <f>IF(OR(ｿ.鉱さい!D27&gt;0,ｿ.鉱さい!D27&lt;0),ｿ.鉱さい!D27,IF(U$19&gt;0,"0",0))</f>
        <v>0</v>
      </c>
      <c r="V12" s="398" t="str">
        <f>IF(OR(ﾀ.がれき類!D27&gt;0,ﾀ.がれき類!D27&lt;0),ﾀ.がれき類!D27,IF(V$19&gt;0,"0",0))</f>
        <v>0</v>
      </c>
      <c r="W12" s="398">
        <f>IF(OR(ﾁ.動物のふん尿!D27&gt;0,ﾁ.動物のふん尿!D27&lt;0),ﾁ.動物のふん尿!D27,IF(W$19&gt;0,"0",0))</f>
        <v>0</v>
      </c>
      <c r="X12" s="398">
        <f>IF(OR(ﾂ.動物の死体!D27&gt;0,ﾂ.動物の死体!D27&lt;0),ﾂ.動物の死体!D27,IF(X$19&gt;0,"0",0))</f>
        <v>0</v>
      </c>
      <c r="Y12" s="398">
        <f>IF(OR(ﾃ.ばいじん!D27&gt;0,ﾃ.ばいじん!D27&lt;0),ﾃ.ばいじん!D27,IF(Y$19&gt;0,"0",0))</f>
        <v>0</v>
      </c>
      <c r="Z12" s="399" t="str">
        <f>IF(OR(ﾄ.混合廃棄物その他!D27&gt;0,ﾄ.混合廃棄物その他!D27&lt;0),ﾄ.混合廃棄物その他!D27,IF(Z$19&gt;0,"0",0))</f>
        <v>0</v>
      </c>
      <c r="AA12" s="400" t="str">
        <f t="shared" si="0"/>
        <v>0</v>
      </c>
    </row>
    <row r="13" spans="2:27" ht="20.45" customHeight="1">
      <c r="B13" s="184" t="s">
        <v>228</v>
      </c>
      <c r="C13" s="800" t="s">
        <v>323</v>
      </c>
      <c r="D13" s="801"/>
      <c r="E13" s="801"/>
      <c r="F13" s="802"/>
      <c r="G13" s="398">
        <f>IF(OR(ｱ.燃え殻!D28&gt;0,ｱ.燃え殻!D28&lt;0),ｱ.燃え殻!D28,IF(G$19&gt;0,"0",0))</f>
        <v>0</v>
      </c>
      <c r="H13" s="398" t="str">
        <f>IF(OR(ｲ.汚泥!D28&gt;0,ｲ.汚泥!D28&lt;0),ｲ.汚泥!D28,IF(H$19&gt;0,"0",0))</f>
        <v>0</v>
      </c>
      <c r="I13" s="398" t="str">
        <f>IF(OR(ｳ.廃油!D28&gt;0,ｳ.廃油!D28&lt;0),ｳ.廃油!D28,IF(I$19&gt;0,"0",0))</f>
        <v>0</v>
      </c>
      <c r="J13" s="398" t="str">
        <f>IF(OR(ｴ.廃酸!$D28&gt;0,ｴ.廃酸!$D28&lt;0),ｴ.廃酸!D28,IF(J$19&gt;0,"0",0))</f>
        <v>0</v>
      </c>
      <c r="K13" s="398">
        <f>IF(OR(ｵ.廃ｱﾙｶﾘ!$D28&gt;0,ｵ.廃ｱﾙｶﾘ!$D28&lt;0),ｵ.廃ｱﾙｶﾘ!D28,IF(K$19&gt;0,"0",0))</f>
        <v>0</v>
      </c>
      <c r="L13" s="398" t="str">
        <f>IF(OR(ｶ.廃ﾌﾟﾗ類!D28&gt;0,ｶ.廃ﾌﾟﾗ類!D28&lt;0),ｶ.廃ﾌﾟﾗ類!D28,IF(L$19&gt;0,"0",0))</f>
        <v>0</v>
      </c>
      <c r="M13" s="398">
        <f>IF(OR(ｷ.紙くず!D28&gt;0,ｷ.紙くず!D28&lt;0),ｷ.紙くず!D28,IF(M$19&gt;0,"0",0))</f>
        <v>0</v>
      </c>
      <c r="N13" s="398" t="str">
        <f>IF(OR(ｸ.木くず!D28&gt;0,ｸ.木くず!D28&lt;0),ｸ.木くず!D28,IF(N$19&gt;0,"0",0))</f>
        <v>0</v>
      </c>
      <c r="O13" s="398">
        <f>IF(OR(ｹ.繊維くず!D28&gt;0,ｹ.繊維くず!D28&lt;0),ｹ.繊維くず!D28,IF(O$19&gt;0,"0",0))</f>
        <v>0</v>
      </c>
      <c r="P13" s="398">
        <f>IF(OR(ｺ.動植物性残さ!D28&gt;0,ｺ.動植物性残さ!D28&lt;0),ｺ.動植物性残さ!D28,IF(P$19&gt;0,"0",0))</f>
        <v>0</v>
      </c>
      <c r="Q13" s="398">
        <f>IF(OR(ｻ.動物系固形不要物!D28&gt;0,ｻ.動物系固形不要物!D28&lt;0),ｻ.動物系固形不要物!D28,IF(Q$19&gt;0,"0",0))</f>
        <v>0</v>
      </c>
      <c r="R13" s="398">
        <f>IF(OR(ｼ.ｺﾞﾑくず!D28&gt;0,ｼ.ｺﾞﾑくず!D28&lt;0),ｼ.ｺﾞﾑくず!D28,IF(R$19&gt;0,"0",0))</f>
        <v>0</v>
      </c>
      <c r="S13" s="398" t="str">
        <f>IF(OR(ｽ.金属くず!D28&gt;0,ｽ.金属くず!D28&lt;0),ｽ.金属くず!D28,IF(S$19&gt;0,"0",0))</f>
        <v>0</v>
      </c>
      <c r="T13" s="398" t="str">
        <f>IF(OR(ｾ.ｶﾞﾗｽ･ｺﾝｸﾘ･陶磁器くず!D28&gt;0,ｾ.ｶﾞﾗｽ･ｺﾝｸﾘ･陶磁器くず!D28&lt;0),ｾ.ｶﾞﾗｽ･ｺﾝｸﾘ･陶磁器くず!D28,IF(T$19&gt;0,"0",0))</f>
        <v>0</v>
      </c>
      <c r="U13" s="398">
        <f>IF(OR(ｿ.鉱さい!D28&gt;0,ｿ.鉱さい!D28&lt;0),ｿ.鉱さい!D28,IF(U$19&gt;0,"0",0))</f>
        <v>0</v>
      </c>
      <c r="V13" s="398" t="str">
        <f>IF(OR(ﾀ.がれき類!D28&gt;0,ﾀ.がれき類!D28&lt;0),ﾀ.がれき類!D28,IF(V$19&gt;0,"0",0))</f>
        <v>0</v>
      </c>
      <c r="W13" s="398">
        <f>IF(OR(ﾁ.動物のふん尿!D28&gt;0,ﾁ.動物のふん尿!D28&lt;0),ﾁ.動物のふん尿!D28,IF(W$19&gt;0,"0",0))</f>
        <v>0</v>
      </c>
      <c r="X13" s="398">
        <f>IF(OR(ﾂ.動物の死体!D28&gt;0,ﾂ.動物の死体!D28&lt;0),ﾂ.動物の死体!D28,IF(X$19&gt;0,"0",0))</f>
        <v>0</v>
      </c>
      <c r="Y13" s="398">
        <f>IF(OR(ﾃ.ばいじん!D28&gt;0,ﾃ.ばいじん!D28&lt;0),ﾃ.ばいじん!D28,IF(Y$19&gt;0,"0",0))</f>
        <v>0</v>
      </c>
      <c r="Z13" s="399" t="str">
        <f>IF(OR(ﾄ.混合廃棄物その他!D28&gt;0,ﾄ.混合廃棄物その他!D28&lt;0),ﾄ.混合廃棄物その他!D28,IF(Z$19&gt;0,"0",0))</f>
        <v>0</v>
      </c>
      <c r="AA13" s="400" t="str">
        <f t="shared" si="0"/>
        <v>0</v>
      </c>
    </row>
    <row r="14" spans="2:27" ht="20.45" customHeight="1">
      <c r="B14" s="184" t="s">
        <v>229</v>
      </c>
      <c r="C14" s="798" t="s">
        <v>241</v>
      </c>
      <c r="D14" s="798"/>
      <c r="E14" s="798"/>
      <c r="F14" s="799"/>
      <c r="G14" s="398">
        <f>IF(OR(ｱ.燃え殻!D29&gt;0,ｱ.燃え殻!D29&lt;0),ｱ.燃え殻!D29,IF(G$19&gt;0,"0",0))</f>
        <v>0</v>
      </c>
      <c r="H14" s="398">
        <f>IF(OR(ｲ.汚泥!D29&gt;0,ｲ.汚泥!D29&lt;0),ｲ.汚泥!D29,IF(H$19&gt;0,"0",0))</f>
        <v>50</v>
      </c>
      <c r="I14" s="398">
        <f>IF(OR(ｳ.廃油!D29&gt;0,ｳ.廃油!D29&lt;0),ｳ.廃油!D29,IF(I$19&gt;0,"0",0))</f>
        <v>2.5</v>
      </c>
      <c r="J14" s="398">
        <f>IF(OR(ｴ.廃酸!$D29&gt;0,ｴ.廃酸!$D29&lt;0),ｴ.廃酸!D29,IF(J$19&gt;0,"0",0))</f>
        <v>0.2</v>
      </c>
      <c r="K14" s="398">
        <f>IF(OR(ｵ.廃ｱﾙｶﾘ!$D29&gt;0,ｵ.廃ｱﾙｶﾘ!$D29&lt;0),ｵ.廃ｱﾙｶﾘ!D29,IF(K$19&gt;0,"0",0))</f>
        <v>0.5</v>
      </c>
      <c r="L14" s="398">
        <f>IF(OR(ｶ.廃ﾌﾟﾗ類!D29&gt;0,ｶ.廃ﾌﾟﾗ類!D29&lt;0),ｶ.廃ﾌﾟﾗ類!D29,IF(L$19&gt;0,"0",0))</f>
        <v>50</v>
      </c>
      <c r="M14" s="398">
        <f>IF(OR(ｷ.紙くず!D29&gt;0,ｷ.紙くず!D29&lt;0),ｷ.紙くず!D29,IF(M$19&gt;0,"0",0))</f>
        <v>1</v>
      </c>
      <c r="N14" s="398">
        <f>IF(OR(ｸ.木くず!D29&gt;0,ｸ.木くず!D29&lt;0),ｸ.木くず!D29,IF(N$19&gt;0,"0",0))</f>
        <v>150</v>
      </c>
      <c r="O14" s="398">
        <f>IF(OR(ｹ.繊維くず!D29&gt;0,ｹ.繊維くず!D29&lt;0),ｹ.繊維くず!D29,IF(O$19&gt;0,"0",0))</f>
        <v>0</v>
      </c>
      <c r="P14" s="398">
        <f>IF(OR(ｺ.動植物性残さ!D29&gt;0,ｺ.動植物性残さ!D29&lt;0),ｺ.動植物性残さ!D29,IF(P$19&gt;0,"0",0))</f>
        <v>0</v>
      </c>
      <c r="Q14" s="398">
        <f>IF(OR(ｻ.動物系固形不要物!D29&gt;0,ｻ.動物系固形不要物!D29&lt;0),ｻ.動物系固形不要物!D29,IF(Q$19&gt;0,"0",0))</f>
        <v>0</v>
      </c>
      <c r="R14" s="398">
        <f>IF(OR(ｼ.ｺﾞﾑくず!D29&gt;0,ｼ.ｺﾞﾑくず!D29&lt;0),ｼ.ｺﾞﾑくず!D29,IF(R$19&gt;0,"0",0))</f>
        <v>0</v>
      </c>
      <c r="S14" s="398">
        <f>IF(OR(ｽ.金属くず!D29&gt;0,ｽ.金属くず!D29&lt;0),ｽ.金属くず!D29,IF(S$19&gt;0,"0",0))</f>
        <v>60</v>
      </c>
      <c r="T14" s="398">
        <f>IF(OR(ｾ.ｶﾞﾗｽ･ｺﾝｸﾘ･陶磁器くず!D29&gt;0,ｾ.ｶﾞﾗｽ･ｺﾝｸﾘ･陶磁器くず!D29&lt;0),ｾ.ｶﾞﾗｽ･ｺﾝｸﾘ･陶磁器くず!D29,IF(T$19&gt;0,"0",0))</f>
        <v>0.3</v>
      </c>
      <c r="U14" s="398">
        <f>IF(OR(ｿ.鉱さい!D29&gt;0,ｿ.鉱さい!D29&lt;0),ｿ.鉱さい!D29,IF(U$19&gt;0,"0",0))</f>
        <v>100</v>
      </c>
      <c r="V14" s="398">
        <f>IF(OR(ﾀ.がれき類!D29&gt;0,ﾀ.がれき類!D29&lt;0),ﾀ.がれき類!D29,IF(V$19&gt;0,"0",0))</f>
        <v>2000</v>
      </c>
      <c r="W14" s="398">
        <f>IF(OR(ﾁ.動物のふん尿!D29&gt;0,ﾁ.動物のふん尿!D29&lt;0),ﾁ.動物のふん尿!D29,IF(W$19&gt;0,"0",0))</f>
        <v>0</v>
      </c>
      <c r="X14" s="398">
        <f>IF(OR(ﾂ.動物の死体!D29&gt;0,ﾂ.動物の死体!D29&lt;0),ﾂ.動物の死体!D29,IF(X$19&gt;0,"0",0))</f>
        <v>0</v>
      </c>
      <c r="Y14" s="398">
        <f>IF(OR(ﾃ.ばいじん!D29&gt;0,ﾃ.ばいじん!D29&lt;0),ﾃ.ばいじん!D29,IF(Y$19&gt;0,"0",0))</f>
        <v>0</v>
      </c>
      <c r="Z14" s="399">
        <f>IF(OR(ﾄ.混合廃棄物その他!D29&gt;0,ﾄ.混合廃棄物その他!D29&lt;0),ﾄ.混合廃棄物その他!D29,IF(Z$19&gt;0,"0",0))</f>
        <v>80</v>
      </c>
      <c r="AA14" s="400">
        <f t="shared" si="0"/>
        <v>2494.5</v>
      </c>
    </row>
    <row r="15" spans="2:27" ht="20.45" customHeight="1">
      <c r="B15" s="184" t="s">
        <v>244</v>
      </c>
      <c r="C15" s="798" t="s">
        <v>242</v>
      </c>
      <c r="D15" s="798"/>
      <c r="E15" s="798"/>
      <c r="F15" s="799"/>
      <c r="G15" s="398">
        <f>IF(OR(ｱ.燃え殻!D30&gt;0,ｱ.燃え殻!D30&lt;0),ｱ.燃え殻!D30,IF(G$19&gt;0,"0",0))</f>
        <v>0</v>
      </c>
      <c r="H15" s="398" t="str">
        <f>IF(OR(ｲ.汚泥!D30&gt;0,ｲ.汚泥!D30&lt;0),ｲ.汚泥!D30,IF(H$19&gt;0,"0",0))</f>
        <v>0</v>
      </c>
      <c r="I15" s="398" t="str">
        <f>IF(OR(ｳ.廃油!D30&gt;0,ｳ.廃油!D30&lt;0),ｳ.廃油!D30,IF(I$19&gt;0,"0",0))</f>
        <v>0</v>
      </c>
      <c r="J15" s="398" t="str">
        <f>IF(OR(ｴ.廃酸!$D30&gt;0,ｴ.廃酸!$D30&lt;0),ｴ.廃酸!D30,IF(J$19&gt;0,"0",0))</f>
        <v>0</v>
      </c>
      <c r="K15" s="398">
        <f>IF(OR(ｵ.廃ｱﾙｶﾘ!$D30&gt;0,ｵ.廃ｱﾙｶﾘ!$D30&lt;0),ｵ.廃ｱﾙｶﾘ!D30,IF(K$19&gt;0,"0",0))</f>
        <v>0</v>
      </c>
      <c r="L15" s="398" t="str">
        <f>IF(OR(ｶ.廃ﾌﾟﾗ類!D30&gt;0,ｶ.廃ﾌﾟﾗ類!D30&lt;0),ｶ.廃ﾌﾟﾗ類!D30,IF(L$19&gt;0,"0",0))</f>
        <v>0</v>
      </c>
      <c r="M15" s="398">
        <f>IF(OR(ｷ.紙くず!D30&gt;0,ｷ.紙くず!D30&lt;0),ｷ.紙くず!D30,IF(M$19&gt;0,"0",0))</f>
        <v>0</v>
      </c>
      <c r="N15" s="398" t="str">
        <f>IF(OR(ｸ.木くず!D30&gt;0,ｸ.木くず!D30&lt;0),ｸ.木くず!D30,IF(N$19&gt;0,"0",0))</f>
        <v>0</v>
      </c>
      <c r="O15" s="398">
        <f>IF(OR(ｹ.繊維くず!D30&gt;0,ｹ.繊維くず!D30&lt;0),ｹ.繊維くず!D30,IF(O$19&gt;0,"0",0))</f>
        <v>0</v>
      </c>
      <c r="P15" s="398">
        <f>IF(OR(ｺ.動植物性残さ!D30&gt;0,ｺ.動植物性残さ!D30&lt;0),ｺ.動植物性残さ!D30,IF(P$19&gt;0,"0",0))</f>
        <v>0</v>
      </c>
      <c r="Q15" s="398">
        <f>IF(OR(ｻ.動物系固形不要物!D30&gt;0,ｻ.動物系固形不要物!D30&lt;0),ｻ.動物系固形不要物!D30,IF(Q$19&gt;0,"0",0))</f>
        <v>0</v>
      </c>
      <c r="R15" s="398">
        <f>IF(OR(ｼ.ｺﾞﾑくず!D30&gt;0,ｼ.ｺﾞﾑくず!D30&lt;0),ｼ.ｺﾞﾑくず!D30,IF(R$19&gt;0,"0",0))</f>
        <v>0</v>
      </c>
      <c r="S15" s="398" t="str">
        <f>IF(OR(ｽ.金属くず!D30&gt;0,ｽ.金属くず!D30&lt;0),ｽ.金属くず!D30,IF(S$19&gt;0,"0",0))</f>
        <v>0</v>
      </c>
      <c r="T15" s="398" t="str">
        <f>IF(OR(ｾ.ｶﾞﾗｽ･ｺﾝｸﾘ･陶磁器くず!D30&gt;0,ｾ.ｶﾞﾗｽ･ｺﾝｸﾘ･陶磁器くず!D30&lt;0),ｾ.ｶﾞﾗｽ･ｺﾝｸﾘ･陶磁器くず!D30,IF(T$19&gt;0,"0",0))</f>
        <v>0</v>
      </c>
      <c r="U15" s="398">
        <f>IF(OR(ｿ.鉱さい!D30&gt;0,ｿ.鉱さい!D30&lt;0),ｿ.鉱さい!D30,IF(U$19&gt;0,"0",0))</f>
        <v>0</v>
      </c>
      <c r="V15" s="398" t="str">
        <f>IF(OR(ﾀ.がれき類!D30&gt;0,ﾀ.がれき類!D30&lt;0),ﾀ.がれき類!D30,IF(V$19&gt;0,"0",0))</f>
        <v>0</v>
      </c>
      <c r="W15" s="398">
        <f>IF(OR(ﾁ.動物のふん尿!D30&gt;0,ﾁ.動物のふん尿!D30&lt;0),ﾁ.動物のふん尿!D30,IF(W$19&gt;0,"0",0))</f>
        <v>0</v>
      </c>
      <c r="X15" s="398">
        <f>IF(OR(ﾂ.動物の死体!D30&gt;0,ﾂ.動物の死体!D30&lt;0),ﾂ.動物の死体!D30,IF(X$19&gt;0,"0",0))</f>
        <v>0</v>
      </c>
      <c r="Y15" s="398">
        <f>IF(OR(ﾃ.ばいじん!D30&gt;0,ﾃ.ばいじん!D30&lt;0),ﾃ.ばいじん!D30,IF(Y$19&gt;0,"0",0))</f>
        <v>0</v>
      </c>
      <c r="Z15" s="399" t="str">
        <f>IF(OR(ﾄ.混合廃棄物その他!D30&gt;0,ﾄ.混合廃棄物その他!D30&lt;0),ﾄ.混合廃棄物その他!D30,IF(Z$19&gt;0,"0",0))</f>
        <v>0</v>
      </c>
      <c r="AA15" s="400" t="str">
        <f t="shared" si="0"/>
        <v>0</v>
      </c>
    </row>
    <row r="16" spans="2:27" ht="20.45" customHeight="1">
      <c r="B16" s="184" t="s">
        <v>245</v>
      </c>
      <c r="C16" s="798" t="s">
        <v>243</v>
      </c>
      <c r="D16" s="798"/>
      <c r="E16" s="798"/>
      <c r="F16" s="799"/>
      <c r="G16" s="398">
        <f>IF(OR(ｱ.燃え殻!D31&gt;0,ｱ.燃え殻!D31&lt;0),ｱ.燃え殻!D31,IF(G$19&gt;0,"0",0))</f>
        <v>0</v>
      </c>
      <c r="H16" s="398">
        <f>IF(OR(ｲ.汚泥!D31&gt;0,ｲ.汚泥!D31&lt;0),ｲ.汚泥!D31,IF(H$19&gt;0,"0",0))</f>
        <v>50</v>
      </c>
      <c r="I16" s="398">
        <f>IF(OR(ｳ.廃油!D31&gt;0,ｳ.廃油!D31&lt;0),ｳ.廃油!D31,IF(I$19&gt;0,"0",0))</f>
        <v>2.5</v>
      </c>
      <c r="J16" s="398">
        <f>IF(OR(ｴ.廃酸!$D31&gt;0,ｴ.廃酸!$D31&lt;0),ｴ.廃酸!D31,IF(J$19&gt;0,"0",0))</f>
        <v>0.2</v>
      </c>
      <c r="K16" s="398">
        <f>IF(OR(ｵ.廃ｱﾙｶﾘ!$D31&gt;0,ｵ.廃ｱﾙｶﾘ!$D31&lt;0),ｵ.廃ｱﾙｶﾘ!D31,IF(K$19&gt;0,"0",0))</f>
        <v>0.5</v>
      </c>
      <c r="L16" s="398">
        <f>IF(OR(ｶ.廃ﾌﾟﾗ類!D31&gt;0,ｶ.廃ﾌﾟﾗ類!D31&lt;0),ｶ.廃ﾌﾟﾗ類!D31,IF(L$19&gt;0,"0",0))</f>
        <v>50</v>
      </c>
      <c r="M16" s="398">
        <f>IF(OR(ｷ.紙くず!D31&gt;0,ｷ.紙くず!D31&lt;0),ｷ.紙くず!D31,IF(M$19&gt;0,"0",0))</f>
        <v>1</v>
      </c>
      <c r="N16" s="398">
        <f>IF(OR(ｸ.木くず!D31&gt;0,ｸ.木くず!D31&lt;0),ｸ.木くず!D31,IF(N$19&gt;0,"0",0))</f>
        <v>150</v>
      </c>
      <c r="O16" s="398">
        <f>IF(OR(ｹ.繊維くず!D31&gt;0,ｹ.繊維くず!D31&lt;0),ｹ.繊維くず!D31,IF(O$19&gt;0,"0",0))</f>
        <v>0</v>
      </c>
      <c r="P16" s="398">
        <f>IF(OR(ｺ.動植物性残さ!D31&gt;0,ｺ.動植物性残さ!D31&lt;0),ｺ.動植物性残さ!D31,IF(P$19&gt;0,"0",0))</f>
        <v>0</v>
      </c>
      <c r="Q16" s="398">
        <f>IF(OR(ｻ.動物系固形不要物!D31&gt;0,ｻ.動物系固形不要物!D31&lt;0),ｻ.動物系固形不要物!D31,IF(Q$19&gt;0,"0",0))</f>
        <v>0</v>
      </c>
      <c r="R16" s="398">
        <f>IF(OR(ｼ.ｺﾞﾑくず!D31&gt;0,ｼ.ｺﾞﾑくず!D31&lt;0),ｼ.ｺﾞﾑくず!D31,IF(R$19&gt;0,"0",0))</f>
        <v>0</v>
      </c>
      <c r="S16" s="398">
        <f>IF(OR(ｽ.金属くず!D31&gt;0,ｽ.金属くず!D31&lt;0),ｽ.金属くず!D31,IF(S$19&gt;0,"0",0))</f>
        <v>60</v>
      </c>
      <c r="T16" s="398">
        <f>IF(OR(ｾ.ｶﾞﾗｽ･ｺﾝｸﾘ･陶磁器くず!D31&gt;0,ｾ.ｶﾞﾗｽ･ｺﾝｸﾘ･陶磁器くず!D31&lt;0),ｾ.ｶﾞﾗｽ･ｺﾝｸﾘ･陶磁器くず!D31,IF(T$19&gt;0,"0",0))</f>
        <v>0.3</v>
      </c>
      <c r="U16" s="398">
        <f>IF(OR(ｿ.鉱さい!D31&gt;0,ｿ.鉱さい!D31&lt;0),ｿ.鉱さい!D31,IF(U$19&gt;0,"0",0))</f>
        <v>100</v>
      </c>
      <c r="V16" s="398">
        <f>IF(OR(ﾀ.がれき類!D31&gt;0,ﾀ.がれき類!D31&lt;0),ﾀ.がれき類!D31,IF(V$19&gt;0,"0",0))</f>
        <v>2000</v>
      </c>
      <c r="W16" s="398">
        <f>IF(OR(ﾁ.動物のふん尿!D31&gt;0,ﾁ.動物のふん尿!D31&lt;0),ﾁ.動物のふん尿!D31,IF(W$19&gt;0,"0",0))</f>
        <v>0</v>
      </c>
      <c r="X16" s="398">
        <f>IF(OR(ﾂ.動物の死体!D31&gt;0,ﾂ.動物の死体!D31&lt;0),ﾂ.動物の死体!D31,IF(X$19&gt;0,"0",0))</f>
        <v>0</v>
      </c>
      <c r="Y16" s="398">
        <f>IF(OR(ﾃ.ばいじん!D31&gt;0,ﾃ.ばいじん!D31&lt;0),ﾃ.ばいじん!D31,IF(Y$19&gt;0,"0",0))</f>
        <v>0</v>
      </c>
      <c r="Z16" s="399">
        <f>IF(OR(ﾄ.混合廃棄物その他!D31&gt;0,ﾄ.混合廃棄物その他!D31&lt;0),ﾄ.混合廃棄物その他!D31,IF(Z$19&gt;0,"0",0))</f>
        <v>80</v>
      </c>
      <c r="AA16" s="400">
        <f t="shared" si="0"/>
        <v>2494.5</v>
      </c>
    </row>
    <row r="17" spans="2:27" ht="20.45" customHeight="1">
      <c r="B17" s="184"/>
      <c r="C17" s="798" t="s">
        <v>428</v>
      </c>
      <c r="D17" s="798"/>
      <c r="E17" s="798"/>
      <c r="F17" s="799"/>
      <c r="G17" s="398">
        <f>IF(OR(ｱ.燃え殻!D32&gt;0,ｱ.燃え殻!D32&lt;0),ｱ.燃え殻!D32,IF(G$19&gt;0,"0",0))</f>
        <v>0</v>
      </c>
      <c r="H17" s="398" t="str">
        <f>IF(OR(ｲ.汚泥!D32&gt;0,ｲ.汚泥!D32&lt;0),ｲ.汚泥!D32,IF(H$19&gt;0,"0",0))</f>
        <v>0</v>
      </c>
      <c r="I17" s="398" t="str">
        <f>IF(OR(ｳ.廃油!D32&gt;0,ｳ.廃油!D32&lt;0),ｳ.廃油!D32,IF(I$19&gt;0,"0",0))</f>
        <v>0</v>
      </c>
      <c r="J17" s="398" t="str">
        <f>IF(OR(ｴ.廃酸!$D32&gt;0,ｴ.廃酸!$D32&lt;0),ｴ.廃酸!D32,IF(J$19&gt;0,"0",0))</f>
        <v>0</v>
      </c>
      <c r="K17" s="398">
        <f>IF(OR(ｵ.廃ｱﾙｶﾘ!$D32&gt;0,ｵ.廃ｱﾙｶﾘ!$D32&lt;0),ｵ.廃ｱﾙｶﾘ!D32,IF(K$19&gt;0,"0",0))</f>
        <v>0</v>
      </c>
      <c r="L17" s="398" t="str">
        <f>IF(OR(ｶ.廃ﾌﾟﾗ類!D32&gt;0,ｶ.廃ﾌﾟﾗ類!D32&lt;0),ｶ.廃ﾌﾟﾗ類!D32,IF(L$19&gt;0,"0",0))</f>
        <v>0</v>
      </c>
      <c r="M17" s="398">
        <f>IF(OR(ｷ.紙くず!D32&gt;0,ｷ.紙くず!D32&lt;0),ｷ.紙くず!D32,IF(M$19&gt;0,"0",0))</f>
        <v>0</v>
      </c>
      <c r="N17" s="398" t="str">
        <f>IF(OR(ｸ.木くず!D32&gt;0,ｸ.木くず!D32&lt;0),ｸ.木くず!D32,IF(N$19&gt;0,"0",0))</f>
        <v>0</v>
      </c>
      <c r="O17" s="398">
        <f>IF(OR(ｹ.繊維くず!D32&gt;0,ｹ.繊維くず!D32&lt;0),ｹ.繊維くず!D32,IF(O$19&gt;0,"0",0))</f>
        <v>0</v>
      </c>
      <c r="P17" s="398">
        <f>IF(OR(ｺ.動植物性残さ!D32&gt;0,ｺ.動植物性残さ!D32&lt;0),ｺ.動植物性残さ!D32,IF(P$19&gt;0,"0",0))</f>
        <v>0</v>
      </c>
      <c r="Q17" s="398">
        <f>IF(OR(ｻ.動物系固形不要物!D32&gt;0,ｻ.動物系固形不要物!D32&lt;0),ｻ.動物系固形不要物!D32,IF(Q$19&gt;0,"0",0))</f>
        <v>0</v>
      </c>
      <c r="R17" s="398">
        <f>IF(OR(ｼ.ｺﾞﾑくず!D32&gt;0,ｼ.ｺﾞﾑくず!D32&lt;0),ｼ.ｺﾞﾑくず!D32,IF(R$19&gt;0,"0",0))</f>
        <v>0</v>
      </c>
      <c r="S17" s="398" t="str">
        <f>IF(OR(ｽ.金属くず!D32&gt;0,ｽ.金属くず!D32&lt;0),ｽ.金属くず!D32,IF(S$19&gt;0,"0",0))</f>
        <v>0</v>
      </c>
      <c r="T17" s="398" t="str">
        <f>IF(OR(ｾ.ｶﾞﾗｽ･ｺﾝｸﾘ･陶磁器くず!D32&gt;0,ｾ.ｶﾞﾗｽ･ｺﾝｸﾘ･陶磁器くず!D32&lt;0),ｾ.ｶﾞﾗｽ･ｺﾝｸﾘ･陶磁器くず!D32,IF(T$19&gt;0,"0",0))</f>
        <v>0</v>
      </c>
      <c r="U17" s="398">
        <f>IF(OR(ｿ.鉱さい!D32&gt;0,ｿ.鉱さい!D32&lt;0),ｿ.鉱さい!D32,IF(U$19&gt;0,"0",0))</f>
        <v>0</v>
      </c>
      <c r="V17" s="398" t="str">
        <f>IF(OR(ﾀ.がれき類!D32&gt;0,ﾀ.がれき類!D32&lt;0),ﾀ.がれき類!D32,IF(V$19&gt;0,"0",0))</f>
        <v>0</v>
      </c>
      <c r="W17" s="398">
        <f>IF(OR(ﾁ.動物のふん尿!D32&gt;0,ﾁ.動物のふん尿!D32&lt;0),ﾁ.動物のふん尿!D32,IF(W$19&gt;0,"0",0))</f>
        <v>0</v>
      </c>
      <c r="X17" s="398">
        <f>IF(OR(ﾂ.動物の死体!D32&gt;0,ﾂ.動物の死体!D32&lt;0),ﾂ.動物の死体!D32,IF(X$19&gt;0,"0",0))</f>
        <v>0</v>
      </c>
      <c r="Y17" s="398">
        <f>IF(OR(ﾃ.ばいじん!D32&gt;0,ﾃ.ばいじん!D32&lt;0),ﾃ.ばいじん!D32,IF(Y$19&gt;0,"0",0))</f>
        <v>0</v>
      </c>
      <c r="Z17" s="399" t="str">
        <f>IF(OR(ﾄ.混合廃棄物その他!D32&gt;0,ﾄ.混合廃棄物その他!D32&lt;0),ﾄ.混合廃棄物その他!D32,IF(Z$19&gt;0,"0",0))</f>
        <v>0</v>
      </c>
      <c r="AA17" s="400" t="str">
        <f t="shared" si="0"/>
        <v>0</v>
      </c>
    </row>
    <row r="18" spans="2:27" ht="20.45" customHeight="1" thickBot="1">
      <c r="B18" s="185"/>
      <c r="C18" s="214" t="s">
        <v>269</v>
      </c>
      <c r="D18" s="794" t="s">
        <v>388</v>
      </c>
      <c r="E18" s="794"/>
      <c r="F18" s="795"/>
      <c r="G18" s="401">
        <f>IF(OR(ｱ.燃え殻!D33&gt;0,ｱ.燃え殻!D33&lt;0),ｱ.燃え殻!D33,IF(G$19&gt;0,"0",0))</f>
        <v>0</v>
      </c>
      <c r="H18" s="401" t="str">
        <f>IF(OR(ｲ.汚泥!D33&gt;0,ｲ.汚泥!D33&lt;0),ｲ.汚泥!D33,IF(H$19&gt;0,"0",0))</f>
        <v>0</v>
      </c>
      <c r="I18" s="401" t="str">
        <f>IF(OR(ｳ.廃油!D33&gt;0,ｳ.廃油!D33&lt;0),ｳ.廃油!D33,IF(I$19&gt;0,"0",0))</f>
        <v>0</v>
      </c>
      <c r="J18" s="401" t="str">
        <f>IF(OR(ｴ.廃酸!$D33&gt;0,ｴ.廃酸!$D33&lt;0),ｴ.廃酸!D33,IF(J$19&gt;0,"0",0))</f>
        <v>0</v>
      </c>
      <c r="K18" s="401">
        <f>IF(OR(ｵ.廃ｱﾙｶﾘ!$D33&gt;0,ｵ.廃ｱﾙｶﾘ!$D33&lt;0),ｵ.廃ｱﾙｶﾘ!D33,IF(K$19&gt;0,"0",0))</f>
        <v>0</v>
      </c>
      <c r="L18" s="401" t="str">
        <f>IF(OR(ｶ.廃ﾌﾟﾗ類!D33&gt;0,ｶ.廃ﾌﾟﾗ類!D33&lt;0),ｶ.廃ﾌﾟﾗ類!D33,IF(L$19&gt;0,"0",0))</f>
        <v>0</v>
      </c>
      <c r="M18" s="401">
        <f>IF(OR(ｷ.紙くず!D33&gt;0,ｷ.紙くず!D33&lt;0),ｷ.紙くず!D33,IF(M$19&gt;0,"0",0))</f>
        <v>0</v>
      </c>
      <c r="N18" s="401" t="str">
        <f>IF(OR(ｸ.木くず!D33&gt;0,ｸ.木くず!D33&lt;0),ｸ.木くず!D33,IF(N$19&gt;0,"0",0))</f>
        <v>0</v>
      </c>
      <c r="O18" s="401">
        <f>IF(OR(ｹ.繊維くず!D33&gt;0,ｹ.繊維くず!D33&lt;0),ｹ.繊維くず!D33,IF(O$19&gt;0,"0",0))</f>
        <v>0</v>
      </c>
      <c r="P18" s="401">
        <f>IF(OR(ｺ.動植物性残さ!D33&gt;0,ｺ.動植物性残さ!D33&lt;0),ｺ.動植物性残さ!D33,IF(P$19&gt;0,"0",0))</f>
        <v>0</v>
      </c>
      <c r="Q18" s="401">
        <f>IF(OR(ｻ.動物系固形不要物!D33&gt;0,ｻ.動物系固形不要物!D33&lt;0),ｻ.動物系固形不要物!D33,IF(Q$19&gt;0,"0",0))</f>
        <v>0</v>
      </c>
      <c r="R18" s="401">
        <f>IF(OR(ｼ.ｺﾞﾑくず!D33&gt;0,ｼ.ｺﾞﾑくず!D33&lt;0),ｼ.ｺﾞﾑくず!D33,IF(R$19&gt;0,"0",0))</f>
        <v>0</v>
      </c>
      <c r="S18" s="401" t="str">
        <f>IF(OR(ｽ.金属くず!D33&gt;0,ｽ.金属くず!D33&lt;0),ｽ.金属くず!D33,IF(S$19&gt;0,"0",0))</f>
        <v>0</v>
      </c>
      <c r="T18" s="401" t="str">
        <f>IF(OR(ｾ.ｶﾞﾗｽ･ｺﾝｸﾘ･陶磁器くず!D33&gt;0,ｾ.ｶﾞﾗｽ･ｺﾝｸﾘ･陶磁器くず!D33&lt;0),ｾ.ｶﾞﾗｽ･ｺﾝｸﾘ･陶磁器くず!D33,IF(T$19&gt;0,"0",0))</f>
        <v>0</v>
      </c>
      <c r="U18" s="401">
        <f>IF(OR(ｿ.鉱さい!D33&gt;0,ｿ.鉱さい!D33&lt;0),ｿ.鉱さい!D33,IF(U$19&gt;0,"0",0))</f>
        <v>0</v>
      </c>
      <c r="V18" s="401" t="str">
        <f>IF(OR(ﾀ.がれき類!D33&gt;0,ﾀ.がれき類!D33&lt;0),ﾀ.がれき類!D33,IF(V$19&gt;0,"0",0))</f>
        <v>0</v>
      </c>
      <c r="W18" s="401">
        <f>IF(OR(ﾁ.動物のふん尿!D33&gt;0,ﾁ.動物のふん尿!D33&lt;0),ﾁ.動物のふん尿!D33,IF(W$19&gt;0,"0",0))</f>
        <v>0</v>
      </c>
      <c r="X18" s="401">
        <f>IF(OR(ﾂ.動物の死体!D33&gt;0,ﾂ.動物の死体!D33&lt;0),ﾂ.動物の死体!D33,IF(X$19&gt;0,"0",0))</f>
        <v>0</v>
      </c>
      <c r="Y18" s="401">
        <f>IF(OR(ﾃ.ばいじん!D33&gt;0,ﾃ.ばいじん!D33&lt;0),ﾃ.ばいじん!D33,IF(Y$19&gt;0,"0",0))</f>
        <v>0</v>
      </c>
      <c r="Z18" s="402" t="str">
        <f>IF(OR(ﾄ.混合廃棄物その他!D33&gt;0,ﾄ.混合廃棄物その他!D33&lt;0),ﾄ.混合廃棄物その他!D33,IF(Z$19&gt;0,"0",0))</f>
        <v>0</v>
      </c>
      <c r="AA18" s="403" t="str">
        <f t="shared" si="0"/>
        <v>0</v>
      </c>
    </row>
    <row r="19" spans="2:27" ht="20.45" customHeight="1" thickTop="1">
      <c r="B19" s="181"/>
      <c r="C19" s="186" t="s">
        <v>334</v>
      </c>
      <c r="D19" s="807" t="s">
        <v>335</v>
      </c>
      <c r="E19" s="807"/>
      <c r="F19" s="808"/>
      <c r="G19" s="404">
        <f t="shared" ref="G19:Z19" si="1">+G41+G25+G23+G22+G21-G20</f>
        <v>0</v>
      </c>
      <c r="H19" s="404">
        <f t="shared" si="1"/>
        <v>195.9</v>
      </c>
      <c r="I19" s="404">
        <f t="shared" si="1"/>
        <v>9.9</v>
      </c>
      <c r="J19" s="404">
        <f t="shared" si="1"/>
        <v>0.2</v>
      </c>
      <c r="K19" s="404">
        <f t="shared" si="1"/>
        <v>0</v>
      </c>
      <c r="L19" s="404">
        <f t="shared" si="1"/>
        <v>23.900000000000002</v>
      </c>
      <c r="M19" s="404">
        <f t="shared" si="1"/>
        <v>0</v>
      </c>
      <c r="N19" s="404">
        <f t="shared" si="1"/>
        <v>150</v>
      </c>
      <c r="O19" s="404">
        <f t="shared" si="1"/>
        <v>0</v>
      </c>
      <c r="P19" s="404">
        <f t="shared" si="1"/>
        <v>0</v>
      </c>
      <c r="Q19" s="404">
        <f t="shared" si="1"/>
        <v>0</v>
      </c>
      <c r="R19" s="404">
        <f t="shared" si="1"/>
        <v>0</v>
      </c>
      <c r="S19" s="404">
        <f t="shared" si="1"/>
        <v>194.5</v>
      </c>
      <c r="T19" s="404">
        <f t="shared" si="1"/>
        <v>0.3</v>
      </c>
      <c r="U19" s="404">
        <f t="shared" si="1"/>
        <v>0</v>
      </c>
      <c r="V19" s="404">
        <f t="shared" si="1"/>
        <v>5990.1</v>
      </c>
      <c r="W19" s="404">
        <f t="shared" si="1"/>
        <v>0</v>
      </c>
      <c r="X19" s="404">
        <f t="shared" si="1"/>
        <v>0</v>
      </c>
      <c r="Y19" s="404">
        <f t="shared" si="1"/>
        <v>0</v>
      </c>
      <c r="Z19" s="405">
        <f t="shared" si="1"/>
        <v>34.5</v>
      </c>
      <c r="AA19" s="406">
        <f t="shared" ref="AA19:AA25" si="2">SUM(G19:Z19)</f>
        <v>6599.3</v>
      </c>
    </row>
    <row r="20" spans="2:27" ht="20.45" customHeight="1" thickBot="1">
      <c r="B20" s="182"/>
      <c r="C20" s="234" t="s">
        <v>233</v>
      </c>
      <c r="D20" s="809" t="s">
        <v>234</v>
      </c>
      <c r="E20" s="809"/>
      <c r="F20" s="810"/>
      <c r="G20" s="407">
        <f>+ｱ.燃え殻!$F$15</f>
        <v>0</v>
      </c>
      <c r="H20" s="407">
        <f>+ｲ.汚泥!$F$15</f>
        <v>0</v>
      </c>
      <c r="I20" s="407">
        <f>+ｳ.廃油!$F$15</f>
        <v>0</v>
      </c>
      <c r="J20" s="407">
        <f>+ｴ.廃酸!$F$15</f>
        <v>0</v>
      </c>
      <c r="K20" s="407">
        <f>+ｵ.廃ｱﾙｶﾘ!$F$15</f>
        <v>0</v>
      </c>
      <c r="L20" s="407">
        <f>+ｶ.廃ﾌﾟﾗ類!$F$15</f>
        <v>0</v>
      </c>
      <c r="M20" s="407">
        <f>+ｷ.紙くず!$F$15</f>
        <v>0</v>
      </c>
      <c r="N20" s="407">
        <f>+ｸ.木くず!$F$15</f>
        <v>0</v>
      </c>
      <c r="O20" s="407">
        <f>+ｹ.繊維くず!$F$15</f>
        <v>0</v>
      </c>
      <c r="P20" s="407">
        <f>+ｺ.動植物性残さ!$F$15</f>
        <v>0</v>
      </c>
      <c r="Q20" s="407">
        <f>+ｻ.動物系固形不要物!$F$15</f>
        <v>0</v>
      </c>
      <c r="R20" s="407">
        <f>+ｼ.ｺﾞﾑくず!$F$15</f>
        <v>0</v>
      </c>
      <c r="S20" s="407">
        <f>+ｽ.金属くず!$F$15</f>
        <v>0</v>
      </c>
      <c r="T20" s="407">
        <f>+ｾ.ｶﾞﾗｽ･ｺﾝｸﾘ･陶磁器くず!$F$15</f>
        <v>0</v>
      </c>
      <c r="U20" s="407">
        <f>+ｿ.鉱さい!$F$15</f>
        <v>0</v>
      </c>
      <c r="V20" s="407">
        <f>+ﾀ.がれき類!$F$15</f>
        <v>0</v>
      </c>
      <c r="W20" s="407">
        <f>+ﾁ.動物のふん尿!$F$15</f>
        <v>0</v>
      </c>
      <c r="X20" s="407">
        <f>+ﾂ.動物の死体!$F$15</f>
        <v>0</v>
      </c>
      <c r="Y20" s="407">
        <f>+ﾃ.ばいじん!$F$15</f>
        <v>0</v>
      </c>
      <c r="Z20" s="408">
        <f>+ﾄ.混合廃棄物その他!$F$15</f>
        <v>0</v>
      </c>
      <c r="AA20" s="409">
        <f t="shared" si="2"/>
        <v>0</v>
      </c>
    </row>
    <row r="21" spans="2:27" ht="20.45" customHeight="1">
      <c r="B21" s="182"/>
      <c r="C21" s="137"/>
      <c r="D21" s="233" t="s">
        <v>58</v>
      </c>
      <c r="E21" s="811" t="s">
        <v>284</v>
      </c>
      <c r="F21" s="812"/>
      <c r="G21" s="410">
        <f>+ｱ.燃え殻!$P$12</f>
        <v>0</v>
      </c>
      <c r="H21" s="410">
        <f>+ｲ.汚泥!$P$12</f>
        <v>0</v>
      </c>
      <c r="I21" s="410">
        <f>+ｳ.廃油!$P$12</f>
        <v>0</v>
      </c>
      <c r="J21" s="410">
        <f>+ｴ.廃酸!$P$12</f>
        <v>0</v>
      </c>
      <c r="K21" s="410">
        <f>+ｵ.廃ｱﾙｶﾘ!$P$12</f>
        <v>0</v>
      </c>
      <c r="L21" s="410">
        <f>+ｶ.廃ﾌﾟﾗ類!$P$12</f>
        <v>0</v>
      </c>
      <c r="M21" s="410">
        <f>+ｷ.紙くず!$P$12</f>
        <v>0</v>
      </c>
      <c r="N21" s="410">
        <f>+ｸ.木くず!$P$12</f>
        <v>0</v>
      </c>
      <c r="O21" s="410">
        <f>+ｹ.繊維くず!$P$12</f>
        <v>0</v>
      </c>
      <c r="P21" s="410">
        <f>+ｺ.動植物性残さ!$P$12</f>
        <v>0</v>
      </c>
      <c r="Q21" s="410">
        <f>+ｻ.動物系固形不要物!$P$12</f>
        <v>0</v>
      </c>
      <c r="R21" s="410">
        <f>+ｼ.ｺﾞﾑくず!$P$12</f>
        <v>0</v>
      </c>
      <c r="S21" s="410">
        <f>+ｽ.金属くず!$P$12</f>
        <v>0</v>
      </c>
      <c r="T21" s="410">
        <f>+ｾ.ｶﾞﾗｽ･ｺﾝｸﾘ･陶磁器くず!$P$12</f>
        <v>0</v>
      </c>
      <c r="U21" s="410">
        <f>+ｿ.鉱さい!$P$12</f>
        <v>0</v>
      </c>
      <c r="V21" s="410">
        <f>+ﾀ.がれき類!$P$12</f>
        <v>0</v>
      </c>
      <c r="W21" s="410">
        <f>+ﾁ.動物のふん尿!$P$12</f>
        <v>0</v>
      </c>
      <c r="X21" s="410">
        <f>+ﾂ.動物の死体!$P$12</f>
        <v>0</v>
      </c>
      <c r="Y21" s="410">
        <f>+ﾃ.ばいじん!$P$12</f>
        <v>0</v>
      </c>
      <c r="Z21" s="411">
        <f>+ﾄ.混合廃棄物その他!$P$12</f>
        <v>0</v>
      </c>
      <c r="AA21" s="412">
        <f t="shared" si="2"/>
        <v>0</v>
      </c>
    </row>
    <row r="22" spans="2:27" ht="20.45" customHeight="1">
      <c r="B22" s="182"/>
      <c r="C22" s="137"/>
      <c r="D22" s="136" t="s">
        <v>59</v>
      </c>
      <c r="E22" s="817" t="s">
        <v>285</v>
      </c>
      <c r="F22" s="818"/>
      <c r="G22" s="413">
        <f>+ｱ.燃え殻!$P$15</f>
        <v>0</v>
      </c>
      <c r="H22" s="413">
        <f>+ｲ.汚泥!$P$15</f>
        <v>0</v>
      </c>
      <c r="I22" s="413">
        <f>+ｳ.廃油!$P$15</f>
        <v>0</v>
      </c>
      <c r="J22" s="413">
        <f>+ｴ.廃酸!$P$15</f>
        <v>0</v>
      </c>
      <c r="K22" s="413">
        <f>+ｵ.廃ｱﾙｶﾘ!$P$15</f>
        <v>0</v>
      </c>
      <c r="L22" s="413">
        <f>+ｶ.廃ﾌﾟﾗ類!$P$15</f>
        <v>0</v>
      </c>
      <c r="M22" s="413">
        <f>+ｷ.紙くず!$P$15</f>
        <v>0</v>
      </c>
      <c r="N22" s="413">
        <f>+ｸ.木くず!$P$15</f>
        <v>0</v>
      </c>
      <c r="O22" s="413">
        <f>+ｹ.繊維くず!$P$15</f>
        <v>0</v>
      </c>
      <c r="P22" s="413">
        <f>+ｺ.動植物性残さ!$P$15</f>
        <v>0</v>
      </c>
      <c r="Q22" s="413">
        <f>+ｻ.動物系固形不要物!$P$15</f>
        <v>0</v>
      </c>
      <c r="R22" s="413">
        <f>+ｼ.ｺﾞﾑくず!$P$15</f>
        <v>0</v>
      </c>
      <c r="S22" s="413">
        <f>+ｽ.金属くず!$P$15</f>
        <v>0</v>
      </c>
      <c r="T22" s="413">
        <f>+ｾ.ｶﾞﾗｽ･ｺﾝｸﾘ･陶磁器くず!$P$15</f>
        <v>0</v>
      </c>
      <c r="U22" s="413">
        <f>+ｿ.鉱さい!$P$15</f>
        <v>0</v>
      </c>
      <c r="V22" s="413">
        <f>+ﾀ.がれき類!$P$15</f>
        <v>0</v>
      </c>
      <c r="W22" s="413">
        <f>+ﾁ.動物のふん尿!$P$15</f>
        <v>0</v>
      </c>
      <c r="X22" s="413">
        <f>+ﾂ.動物の死体!$P$15</f>
        <v>0</v>
      </c>
      <c r="Y22" s="413">
        <f>+ﾃ.ばいじん!$P$15</f>
        <v>0</v>
      </c>
      <c r="Z22" s="414">
        <f>+ﾄ.混合廃棄物その他!$P$15</f>
        <v>0</v>
      </c>
      <c r="AA22" s="415">
        <f t="shared" si="2"/>
        <v>0</v>
      </c>
    </row>
    <row r="23" spans="2:27" ht="20.45" customHeight="1">
      <c r="B23" s="182"/>
      <c r="C23" s="137"/>
      <c r="D23" s="460" t="s">
        <v>60</v>
      </c>
      <c r="E23" s="813" t="s">
        <v>286</v>
      </c>
      <c r="F23" s="814"/>
      <c r="G23" s="416">
        <f>+ｱ.燃え殻!$P$18</f>
        <v>0</v>
      </c>
      <c r="H23" s="416">
        <f>+ｲ.汚泥!$P$18</f>
        <v>0</v>
      </c>
      <c r="I23" s="416">
        <f>+ｳ.廃油!$P$18</f>
        <v>0</v>
      </c>
      <c r="J23" s="416">
        <f>+ｴ.廃酸!$P$18</f>
        <v>0</v>
      </c>
      <c r="K23" s="416">
        <f>+ｵ.廃ｱﾙｶﾘ!$P$18</f>
        <v>0</v>
      </c>
      <c r="L23" s="416">
        <f>+ｶ.廃ﾌﾟﾗ類!$P$18</f>
        <v>0</v>
      </c>
      <c r="M23" s="416">
        <f>+ｷ.紙くず!$P$18</f>
        <v>0</v>
      </c>
      <c r="N23" s="416">
        <f>+ｸ.木くず!$P$18</f>
        <v>0</v>
      </c>
      <c r="O23" s="416">
        <f>+ｹ.繊維くず!$P$18</f>
        <v>0</v>
      </c>
      <c r="P23" s="416">
        <f>+ｺ.動植物性残さ!$P$18</f>
        <v>0</v>
      </c>
      <c r="Q23" s="416">
        <f>+ｻ.動物系固形不要物!$P$18</f>
        <v>0</v>
      </c>
      <c r="R23" s="416">
        <f>+ｼ.ｺﾞﾑくず!$P$18</f>
        <v>0</v>
      </c>
      <c r="S23" s="416">
        <f>+ｽ.金属くず!$P$18</f>
        <v>0</v>
      </c>
      <c r="T23" s="416">
        <f>+ｾ.ｶﾞﾗｽ･ｺﾝｸﾘ･陶磁器くず!$P$18</f>
        <v>0</v>
      </c>
      <c r="U23" s="416">
        <f>+ｿ.鉱さい!$P$18</f>
        <v>0</v>
      </c>
      <c r="V23" s="416">
        <f>+ﾀ.がれき類!$P$18</f>
        <v>0</v>
      </c>
      <c r="W23" s="416">
        <f>+ﾁ.動物のふん尿!$P$18</f>
        <v>0</v>
      </c>
      <c r="X23" s="416">
        <f>+ﾂ.動物の死体!$P$18</f>
        <v>0</v>
      </c>
      <c r="Y23" s="416">
        <f>+ﾃ.ばいじん!$P$18</f>
        <v>0</v>
      </c>
      <c r="Z23" s="417">
        <f>+ﾄ.混合廃棄物その他!$P$18</f>
        <v>0</v>
      </c>
      <c r="AA23" s="418">
        <f t="shared" si="2"/>
        <v>0</v>
      </c>
    </row>
    <row r="24" spans="2:27" ht="20.45" customHeight="1">
      <c r="B24" s="182"/>
      <c r="C24" s="137"/>
      <c r="D24" s="215"/>
      <c r="E24" s="216" t="s">
        <v>61</v>
      </c>
      <c r="F24" s="217" t="s">
        <v>287</v>
      </c>
      <c r="G24" s="419">
        <f>+ｱ.燃え殻!$P$21</f>
        <v>0</v>
      </c>
      <c r="H24" s="419">
        <f>+ｲ.汚泥!$P$21</f>
        <v>0</v>
      </c>
      <c r="I24" s="419">
        <f>+ｳ.廃油!$P$21</f>
        <v>0</v>
      </c>
      <c r="J24" s="419">
        <f>+ｴ.廃酸!$P$21</f>
        <v>0</v>
      </c>
      <c r="K24" s="419">
        <f>+ｵ.廃ｱﾙｶﾘ!$P$21</f>
        <v>0</v>
      </c>
      <c r="L24" s="419">
        <f>+ｶ.廃ﾌﾟﾗ類!$P$21</f>
        <v>0</v>
      </c>
      <c r="M24" s="419">
        <f>+ｷ.紙くず!$P$21</f>
        <v>0</v>
      </c>
      <c r="N24" s="419">
        <f>+ｸ.木くず!$P$21</f>
        <v>0</v>
      </c>
      <c r="O24" s="419">
        <f>+ｹ.繊維くず!$P$21</f>
        <v>0</v>
      </c>
      <c r="P24" s="419">
        <f>+ｺ.動植物性残さ!$P$21</f>
        <v>0</v>
      </c>
      <c r="Q24" s="419">
        <f>+ｻ.動物系固形不要物!$P$21</f>
        <v>0</v>
      </c>
      <c r="R24" s="419">
        <f>+ｼ.ｺﾞﾑくず!$P$21</f>
        <v>0</v>
      </c>
      <c r="S24" s="419">
        <f>+ｽ.金属くず!$P$21</f>
        <v>0</v>
      </c>
      <c r="T24" s="419">
        <f>+ｾ.ｶﾞﾗｽ･ｺﾝｸﾘ･陶磁器くず!$P$21</f>
        <v>0</v>
      </c>
      <c r="U24" s="419">
        <f>+ｿ.鉱さい!$P$21</f>
        <v>0</v>
      </c>
      <c r="V24" s="419">
        <f>+ﾀ.がれき類!$P$21</f>
        <v>0</v>
      </c>
      <c r="W24" s="419">
        <f>+ﾁ.動物のふん尿!$P$21</f>
        <v>0</v>
      </c>
      <c r="X24" s="419">
        <f>+ﾂ.動物の死体!$P$21</f>
        <v>0</v>
      </c>
      <c r="Y24" s="419">
        <f>+ﾃ.ばいじん!$P$21</f>
        <v>0</v>
      </c>
      <c r="Z24" s="420">
        <f>+ﾄ.混合廃棄物その他!$P$21</f>
        <v>0</v>
      </c>
      <c r="AA24" s="421">
        <f t="shared" si="2"/>
        <v>0</v>
      </c>
    </row>
    <row r="25" spans="2:27" ht="20.45" customHeight="1">
      <c r="B25" s="182"/>
      <c r="C25" s="137"/>
      <c r="D25" s="187" t="s">
        <v>88</v>
      </c>
      <c r="E25" s="815" t="s">
        <v>271</v>
      </c>
      <c r="F25" s="816"/>
      <c r="G25" s="422">
        <f>+ｱ.燃え殻!$P$24</f>
        <v>0</v>
      </c>
      <c r="H25" s="422">
        <f>+ｲ.汚泥!$P$24</f>
        <v>0</v>
      </c>
      <c r="I25" s="422">
        <f>+ｳ.廃油!$P$24</f>
        <v>0</v>
      </c>
      <c r="J25" s="422">
        <f>+ｴ.廃酸!$P$24</f>
        <v>0</v>
      </c>
      <c r="K25" s="422">
        <f>+ｵ.廃ｱﾙｶﾘ!$P$24</f>
        <v>0</v>
      </c>
      <c r="L25" s="422">
        <f>+ｶ.廃ﾌﾟﾗ類!$P$24</f>
        <v>0</v>
      </c>
      <c r="M25" s="422">
        <f>+ｷ.紙くず!$P$24</f>
        <v>0</v>
      </c>
      <c r="N25" s="422">
        <f>+ｸ.木くず!$P$24</f>
        <v>0</v>
      </c>
      <c r="O25" s="422">
        <f>+ｹ.繊維くず!$P$24</f>
        <v>0</v>
      </c>
      <c r="P25" s="422">
        <f>+ｺ.動植物性残さ!$P$24</f>
        <v>0</v>
      </c>
      <c r="Q25" s="422">
        <f>+ｻ.動物系固形不要物!$P$24</f>
        <v>0</v>
      </c>
      <c r="R25" s="422">
        <f>+ｼ.ｺﾞﾑくず!$P$24</f>
        <v>0</v>
      </c>
      <c r="S25" s="422">
        <f>+ｽ.金属くず!$P$24</f>
        <v>0</v>
      </c>
      <c r="T25" s="422">
        <f>+ｾ.ｶﾞﾗｽ･ｺﾝｸﾘ･陶磁器くず!$P$24</f>
        <v>0</v>
      </c>
      <c r="U25" s="422">
        <f>+ｿ.鉱さい!$P$24</f>
        <v>0</v>
      </c>
      <c r="V25" s="422">
        <f>+ﾀ.がれき類!$P$24</f>
        <v>0</v>
      </c>
      <c r="W25" s="422">
        <f>+ﾁ.動物のふん尿!$P$24</f>
        <v>0</v>
      </c>
      <c r="X25" s="422">
        <f>+ﾂ.動物の死体!$P$24</f>
        <v>0</v>
      </c>
      <c r="Y25" s="422">
        <f>+ﾃ.ばいじん!$P$24</f>
        <v>0</v>
      </c>
      <c r="Z25" s="423">
        <f>+ﾄ.混合廃棄物その他!$P$24</f>
        <v>0</v>
      </c>
      <c r="AA25" s="424">
        <f t="shared" si="2"/>
        <v>0</v>
      </c>
    </row>
    <row r="26" spans="2:27" ht="20.45" customHeight="1">
      <c r="B26" s="182"/>
      <c r="C26" s="805" t="s">
        <v>174</v>
      </c>
      <c r="D26" s="462" t="s">
        <v>21</v>
      </c>
      <c r="E26" s="803" t="s">
        <v>288</v>
      </c>
      <c r="F26" s="804"/>
      <c r="G26" s="425">
        <f>+G28+G33+G34+G35</f>
        <v>0</v>
      </c>
      <c r="H26" s="425">
        <f t="shared" ref="H26:Z26" si="3">+H28+H33+H34+H35</f>
        <v>0</v>
      </c>
      <c r="I26" s="425">
        <f t="shared" si="3"/>
        <v>0</v>
      </c>
      <c r="J26" s="425">
        <f t="shared" si="3"/>
        <v>0</v>
      </c>
      <c r="K26" s="425">
        <f t="shared" si="3"/>
        <v>0</v>
      </c>
      <c r="L26" s="425">
        <f t="shared" si="3"/>
        <v>0</v>
      </c>
      <c r="M26" s="425">
        <f t="shared" si="3"/>
        <v>0</v>
      </c>
      <c r="N26" s="425">
        <f t="shared" si="3"/>
        <v>0</v>
      </c>
      <c r="O26" s="425">
        <f t="shared" si="3"/>
        <v>0</v>
      </c>
      <c r="P26" s="425">
        <f t="shared" si="3"/>
        <v>0</v>
      </c>
      <c r="Q26" s="425">
        <f t="shared" si="3"/>
        <v>0</v>
      </c>
      <c r="R26" s="425">
        <f t="shared" si="3"/>
        <v>0</v>
      </c>
      <c r="S26" s="425">
        <f t="shared" si="3"/>
        <v>0</v>
      </c>
      <c r="T26" s="425">
        <f t="shared" si="3"/>
        <v>0</v>
      </c>
      <c r="U26" s="425">
        <f t="shared" si="3"/>
        <v>0</v>
      </c>
      <c r="V26" s="425">
        <f t="shared" si="3"/>
        <v>0</v>
      </c>
      <c r="W26" s="425">
        <f t="shared" si="3"/>
        <v>0</v>
      </c>
      <c r="X26" s="425">
        <f t="shared" si="3"/>
        <v>0</v>
      </c>
      <c r="Y26" s="425">
        <f t="shared" si="3"/>
        <v>0</v>
      </c>
      <c r="Z26" s="426">
        <f t="shared" si="3"/>
        <v>0</v>
      </c>
      <c r="AA26" s="427">
        <f t="shared" ref="AA26:AA55" si="4">SUM(G26:Z26)</f>
        <v>0</v>
      </c>
    </row>
    <row r="27" spans="2:27" ht="20.45" customHeight="1">
      <c r="B27" s="182"/>
      <c r="C27" s="805"/>
      <c r="D27" s="187" t="s">
        <v>25</v>
      </c>
      <c r="E27" s="803" t="s">
        <v>289</v>
      </c>
      <c r="F27" s="804"/>
      <c r="G27" s="425">
        <f t="shared" ref="G27:Z27" si="5">+G23-G26</f>
        <v>0</v>
      </c>
      <c r="H27" s="425">
        <f t="shared" si="5"/>
        <v>0</v>
      </c>
      <c r="I27" s="425">
        <f t="shared" si="5"/>
        <v>0</v>
      </c>
      <c r="J27" s="425">
        <f t="shared" si="5"/>
        <v>0</v>
      </c>
      <c r="K27" s="425">
        <f t="shared" si="5"/>
        <v>0</v>
      </c>
      <c r="L27" s="425">
        <f t="shared" si="5"/>
        <v>0</v>
      </c>
      <c r="M27" s="425">
        <f t="shared" si="5"/>
        <v>0</v>
      </c>
      <c r="N27" s="425">
        <f t="shared" si="5"/>
        <v>0</v>
      </c>
      <c r="O27" s="425">
        <f t="shared" si="5"/>
        <v>0</v>
      </c>
      <c r="P27" s="425">
        <f t="shared" si="5"/>
        <v>0</v>
      </c>
      <c r="Q27" s="425">
        <f t="shared" si="5"/>
        <v>0</v>
      </c>
      <c r="R27" s="425">
        <f t="shared" si="5"/>
        <v>0</v>
      </c>
      <c r="S27" s="425">
        <f t="shared" si="5"/>
        <v>0</v>
      </c>
      <c r="T27" s="425">
        <f t="shared" si="5"/>
        <v>0</v>
      </c>
      <c r="U27" s="425">
        <f t="shared" si="5"/>
        <v>0</v>
      </c>
      <c r="V27" s="425">
        <f t="shared" si="5"/>
        <v>0</v>
      </c>
      <c r="W27" s="425">
        <f t="shared" si="5"/>
        <v>0</v>
      </c>
      <c r="X27" s="425">
        <f t="shared" si="5"/>
        <v>0</v>
      </c>
      <c r="Y27" s="425">
        <f t="shared" si="5"/>
        <v>0</v>
      </c>
      <c r="Z27" s="426">
        <f t="shared" si="5"/>
        <v>0</v>
      </c>
      <c r="AA27" s="427">
        <f t="shared" si="4"/>
        <v>0</v>
      </c>
    </row>
    <row r="28" spans="2:27" ht="20.45" customHeight="1">
      <c r="B28" s="182"/>
      <c r="C28" s="806"/>
      <c r="D28" s="823" t="s">
        <v>267</v>
      </c>
      <c r="E28" s="494" t="s">
        <v>29</v>
      </c>
      <c r="F28" s="318" t="s">
        <v>338</v>
      </c>
      <c r="G28" s="413">
        <f>+ｱ.燃え殻!$AH$9</f>
        <v>0</v>
      </c>
      <c r="H28" s="413">
        <f>+ｲ.汚泥!$AH$9</f>
        <v>0</v>
      </c>
      <c r="I28" s="413">
        <f>+ｳ.廃油!$AH$9</f>
        <v>0</v>
      </c>
      <c r="J28" s="413">
        <f>+ｴ.廃酸!$AH$9</f>
        <v>0</v>
      </c>
      <c r="K28" s="413">
        <f>+ｵ.廃ｱﾙｶﾘ!$AH$9</f>
        <v>0</v>
      </c>
      <c r="L28" s="413">
        <f>+ｶ.廃ﾌﾟﾗ類!$AH$9</f>
        <v>0</v>
      </c>
      <c r="M28" s="413">
        <f>+ｷ.紙くず!$AH$9</f>
        <v>0</v>
      </c>
      <c r="N28" s="413">
        <f>+ｸ.木くず!$AH$9</f>
        <v>0</v>
      </c>
      <c r="O28" s="413">
        <f>+ｹ.繊維くず!$AH$9</f>
        <v>0</v>
      </c>
      <c r="P28" s="413">
        <f>+ｺ.動植物性残さ!$AH$9</f>
        <v>0</v>
      </c>
      <c r="Q28" s="413">
        <f>+ｻ.動物系固形不要物!$AH$9</f>
        <v>0</v>
      </c>
      <c r="R28" s="413">
        <f>+ｼ.ｺﾞﾑくず!$AH$9</f>
        <v>0</v>
      </c>
      <c r="S28" s="413">
        <f>+ｽ.金属くず!$AH$9</f>
        <v>0</v>
      </c>
      <c r="T28" s="413">
        <f>+ｾ.ｶﾞﾗｽ･ｺﾝｸﾘ･陶磁器くず!$AH$9</f>
        <v>0</v>
      </c>
      <c r="U28" s="413">
        <f>+ｿ.鉱さい!$AH$9</f>
        <v>0</v>
      </c>
      <c r="V28" s="413">
        <f>+ﾀ.がれき類!$AH$9</f>
        <v>0</v>
      </c>
      <c r="W28" s="413">
        <f>+ﾁ.動物のふん尿!$AH$9</f>
        <v>0</v>
      </c>
      <c r="X28" s="413">
        <f>+ﾂ.動物の死体!$AH$9</f>
        <v>0</v>
      </c>
      <c r="Y28" s="413">
        <f>+ﾃ.ばいじん!$AH$9</f>
        <v>0</v>
      </c>
      <c r="Z28" s="414">
        <f>+ﾄ.混合廃棄物その他!$AH$9</f>
        <v>0</v>
      </c>
      <c r="AA28" s="415">
        <f>SUM(G28:Z28)</f>
        <v>0</v>
      </c>
    </row>
    <row r="29" spans="2:27" ht="20.45" customHeight="1">
      <c r="B29" s="182"/>
      <c r="C29" s="806"/>
      <c r="D29" s="824"/>
      <c r="E29" s="225"/>
      <c r="F29" s="508" t="s">
        <v>449</v>
      </c>
      <c r="G29" s="506"/>
      <c r="H29" s="506"/>
      <c r="I29" s="506"/>
      <c r="J29" s="506"/>
      <c r="K29" s="506"/>
      <c r="L29" s="413">
        <f>ｶ.廃ﾌﾟﾗ類!AU7</f>
        <v>0</v>
      </c>
      <c r="M29" s="506"/>
      <c r="N29" s="506"/>
      <c r="O29" s="506"/>
      <c r="P29" s="506"/>
      <c r="Q29" s="506"/>
      <c r="R29" s="506"/>
      <c r="S29" s="506"/>
      <c r="T29" s="506"/>
      <c r="U29" s="506"/>
      <c r="V29" s="506"/>
      <c r="W29" s="506"/>
      <c r="X29" s="506"/>
      <c r="Y29" s="506"/>
      <c r="Z29" s="525"/>
      <c r="AA29" s="415">
        <f t="shared" si="4"/>
        <v>0</v>
      </c>
    </row>
    <row r="30" spans="2:27" ht="20.45" customHeight="1">
      <c r="B30" s="182"/>
      <c r="C30" s="806"/>
      <c r="D30" s="824"/>
      <c r="E30" s="505"/>
      <c r="F30" s="509" t="s">
        <v>450</v>
      </c>
      <c r="G30" s="510"/>
      <c r="H30" s="510"/>
      <c r="I30" s="510"/>
      <c r="J30" s="510"/>
      <c r="K30" s="510"/>
      <c r="L30" s="511">
        <f>ｶ.廃ﾌﾟﾗ類!AU8</f>
        <v>0</v>
      </c>
      <c r="M30" s="510"/>
      <c r="N30" s="510"/>
      <c r="O30" s="510"/>
      <c r="P30" s="510"/>
      <c r="Q30" s="510"/>
      <c r="R30" s="510"/>
      <c r="S30" s="510"/>
      <c r="T30" s="510"/>
      <c r="U30" s="510"/>
      <c r="V30" s="510"/>
      <c r="W30" s="510"/>
      <c r="X30" s="510"/>
      <c r="Y30" s="510"/>
      <c r="Z30" s="526"/>
      <c r="AA30" s="512">
        <f t="shared" si="4"/>
        <v>0</v>
      </c>
    </row>
    <row r="31" spans="2:27" ht="20.45" customHeight="1">
      <c r="B31" s="182"/>
      <c r="C31" s="806"/>
      <c r="D31" s="824"/>
      <c r="E31" s="505"/>
      <c r="F31" s="509" t="s">
        <v>451</v>
      </c>
      <c r="G31" s="510"/>
      <c r="H31" s="510"/>
      <c r="I31" s="510"/>
      <c r="J31" s="510"/>
      <c r="K31" s="510"/>
      <c r="L31" s="511">
        <f>ｶ.廃ﾌﾟﾗ類!AU9</f>
        <v>0</v>
      </c>
      <c r="M31" s="510"/>
      <c r="N31" s="510"/>
      <c r="O31" s="510"/>
      <c r="P31" s="510"/>
      <c r="Q31" s="510"/>
      <c r="R31" s="510"/>
      <c r="S31" s="510"/>
      <c r="T31" s="510"/>
      <c r="U31" s="510"/>
      <c r="V31" s="510"/>
      <c r="W31" s="510"/>
      <c r="X31" s="510"/>
      <c r="Y31" s="510"/>
      <c r="Z31" s="526"/>
      <c r="AA31" s="512">
        <f t="shared" si="4"/>
        <v>0</v>
      </c>
    </row>
    <row r="32" spans="2:27" ht="20.45" customHeight="1">
      <c r="B32" s="182"/>
      <c r="C32" s="806"/>
      <c r="D32" s="824"/>
      <c r="E32" s="233"/>
      <c r="F32" s="513" t="s">
        <v>452</v>
      </c>
      <c r="G32" s="514"/>
      <c r="H32" s="514"/>
      <c r="I32" s="514"/>
      <c r="J32" s="514"/>
      <c r="K32" s="514"/>
      <c r="L32" s="515">
        <f>ｶ.廃ﾌﾟﾗ類!AU10</f>
        <v>0</v>
      </c>
      <c r="M32" s="514"/>
      <c r="N32" s="514"/>
      <c r="O32" s="514"/>
      <c r="P32" s="514"/>
      <c r="Q32" s="514"/>
      <c r="R32" s="514"/>
      <c r="S32" s="514"/>
      <c r="T32" s="514"/>
      <c r="U32" s="514"/>
      <c r="V32" s="514"/>
      <c r="W32" s="514"/>
      <c r="X32" s="514"/>
      <c r="Y32" s="514"/>
      <c r="Z32" s="527"/>
      <c r="AA32" s="516">
        <f t="shared" si="4"/>
        <v>0</v>
      </c>
    </row>
    <row r="33" spans="2:27" ht="20.45" customHeight="1">
      <c r="B33" s="182"/>
      <c r="C33" s="806"/>
      <c r="D33" s="824"/>
      <c r="E33" s="187" t="s">
        <v>36</v>
      </c>
      <c r="F33" s="229" t="s">
        <v>290</v>
      </c>
      <c r="G33" s="413">
        <f>+ｱ.燃え殻!$AH$12</f>
        <v>0</v>
      </c>
      <c r="H33" s="413">
        <f>+ｲ.汚泥!$AH$12</f>
        <v>0</v>
      </c>
      <c r="I33" s="413">
        <f>+ｳ.廃油!$AH$12</f>
        <v>0</v>
      </c>
      <c r="J33" s="413">
        <f>+ｴ.廃酸!$AH$12</f>
        <v>0</v>
      </c>
      <c r="K33" s="413">
        <f>+ｵ.廃ｱﾙｶﾘ!$AH$12</f>
        <v>0</v>
      </c>
      <c r="L33" s="413">
        <f>+ｶ.廃ﾌﾟﾗ類!$AH$12</f>
        <v>0</v>
      </c>
      <c r="M33" s="413">
        <f>+ｷ.紙くず!$AH$12</f>
        <v>0</v>
      </c>
      <c r="N33" s="413">
        <f>+ｸ.木くず!$AH$12</f>
        <v>0</v>
      </c>
      <c r="O33" s="413">
        <f>+ｹ.繊維くず!$AH$12</f>
        <v>0</v>
      </c>
      <c r="P33" s="413">
        <f>+ｺ.動植物性残さ!$AH$12</f>
        <v>0</v>
      </c>
      <c r="Q33" s="413">
        <f>+ｻ.動物系固形不要物!$AH$12</f>
        <v>0</v>
      </c>
      <c r="R33" s="413">
        <f>+ｼ.ｺﾞﾑくず!$AH$12</f>
        <v>0</v>
      </c>
      <c r="S33" s="413">
        <f>+ｽ.金属くず!$AH$12</f>
        <v>0</v>
      </c>
      <c r="T33" s="413">
        <f>+ｾ.ｶﾞﾗｽ･ｺﾝｸﾘ･陶磁器くず!$AH$12</f>
        <v>0</v>
      </c>
      <c r="U33" s="413">
        <f>+ｿ.鉱さい!$AH$12</f>
        <v>0</v>
      </c>
      <c r="V33" s="413">
        <f>+ﾀ.がれき類!$AH$12</f>
        <v>0</v>
      </c>
      <c r="W33" s="413">
        <f>+ﾁ.動物のふん尿!$AH$12</f>
        <v>0</v>
      </c>
      <c r="X33" s="413">
        <f>+ﾂ.動物の死体!$AH$12</f>
        <v>0</v>
      </c>
      <c r="Y33" s="413">
        <f>+ﾃ.ばいじん!$AH$12</f>
        <v>0</v>
      </c>
      <c r="Z33" s="414">
        <f>+ﾄ.混合廃棄物その他!$AH$12</f>
        <v>0</v>
      </c>
      <c r="AA33" s="415">
        <f>SUM(G33:Z33)</f>
        <v>0</v>
      </c>
    </row>
    <row r="34" spans="2:27" ht="20.45" customHeight="1">
      <c r="B34" s="184" t="s">
        <v>352</v>
      </c>
      <c r="C34" s="806"/>
      <c r="D34" s="825"/>
      <c r="E34" s="187" t="s">
        <v>266</v>
      </c>
      <c r="F34" s="458" t="s">
        <v>291</v>
      </c>
      <c r="G34" s="428">
        <f>+ｱ.燃え殻!$AH$15</f>
        <v>0</v>
      </c>
      <c r="H34" s="428">
        <f>+ｲ.汚泥!$AH$15</f>
        <v>0</v>
      </c>
      <c r="I34" s="428">
        <f>+ｳ.廃油!$AH$15</f>
        <v>0</v>
      </c>
      <c r="J34" s="428">
        <f>+ｴ.廃酸!$AH$15</f>
        <v>0</v>
      </c>
      <c r="K34" s="428">
        <f>+ｵ.廃ｱﾙｶﾘ!$AH$15</f>
        <v>0</v>
      </c>
      <c r="L34" s="428">
        <f>+ｶ.廃ﾌﾟﾗ類!$AH$15</f>
        <v>0</v>
      </c>
      <c r="M34" s="428">
        <f>+ｷ.紙くず!$AH$15</f>
        <v>0</v>
      </c>
      <c r="N34" s="428">
        <f>+ｸ.木くず!$AH$15</f>
        <v>0</v>
      </c>
      <c r="O34" s="428">
        <f>+ｹ.繊維くず!$AH$15</f>
        <v>0</v>
      </c>
      <c r="P34" s="428">
        <f>+ｺ.動植物性残さ!$AH$15</f>
        <v>0</v>
      </c>
      <c r="Q34" s="428">
        <f>+ｻ.動物系固形不要物!$AH$15</f>
        <v>0</v>
      </c>
      <c r="R34" s="428">
        <f>+ｼ.ｺﾞﾑくず!$AH$15</f>
        <v>0</v>
      </c>
      <c r="S34" s="428">
        <f>+ｽ.金属くず!$AH$15</f>
        <v>0</v>
      </c>
      <c r="T34" s="428">
        <f>+ｾ.ｶﾞﾗｽ･ｺﾝｸﾘ･陶磁器くず!$AH$15</f>
        <v>0</v>
      </c>
      <c r="U34" s="428">
        <f>+ｿ.鉱さい!$AH$15</f>
        <v>0</v>
      </c>
      <c r="V34" s="428">
        <f>+ﾀ.がれき類!$AH$15</f>
        <v>0</v>
      </c>
      <c r="W34" s="428">
        <f>+ﾁ.動物のふん尿!$AH$15</f>
        <v>0</v>
      </c>
      <c r="X34" s="428">
        <f>+ﾂ.動物の死体!$AH$15</f>
        <v>0</v>
      </c>
      <c r="Y34" s="428">
        <f>+ﾃ.ばいじん!$AH$15</f>
        <v>0</v>
      </c>
      <c r="Z34" s="429">
        <f>+ﾄ.混合廃棄物その他!$AH$15</f>
        <v>0</v>
      </c>
      <c r="AA34" s="430">
        <f>SUM(G34:Z34)</f>
        <v>0</v>
      </c>
    </row>
    <row r="35" spans="2:27" ht="20.45" customHeight="1">
      <c r="B35" s="184" t="s">
        <v>353</v>
      </c>
      <c r="C35" s="806"/>
      <c r="D35" s="136" t="s">
        <v>178</v>
      </c>
      <c r="E35" s="803" t="s">
        <v>293</v>
      </c>
      <c r="F35" s="804"/>
      <c r="G35" s="425">
        <f t="shared" ref="G35:Z35" si="6">+G36+G40</f>
        <v>0</v>
      </c>
      <c r="H35" s="425">
        <f t="shared" si="6"/>
        <v>0</v>
      </c>
      <c r="I35" s="425">
        <f t="shared" si="6"/>
        <v>0</v>
      </c>
      <c r="J35" s="425">
        <f t="shared" si="6"/>
        <v>0</v>
      </c>
      <c r="K35" s="425">
        <f t="shared" si="6"/>
        <v>0</v>
      </c>
      <c r="L35" s="425">
        <f t="shared" si="6"/>
        <v>0</v>
      </c>
      <c r="M35" s="425">
        <f t="shared" si="6"/>
        <v>0</v>
      </c>
      <c r="N35" s="425">
        <f t="shared" si="6"/>
        <v>0</v>
      </c>
      <c r="O35" s="425">
        <f t="shared" si="6"/>
        <v>0</v>
      </c>
      <c r="P35" s="425">
        <f t="shared" si="6"/>
        <v>0</v>
      </c>
      <c r="Q35" s="425">
        <f t="shared" si="6"/>
        <v>0</v>
      </c>
      <c r="R35" s="425">
        <f t="shared" si="6"/>
        <v>0</v>
      </c>
      <c r="S35" s="425">
        <f t="shared" si="6"/>
        <v>0</v>
      </c>
      <c r="T35" s="425">
        <f t="shared" si="6"/>
        <v>0</v>
      </c>
      <c r="U35" s="425">
        <f t="shared" si="6"/>
        <v>0</v>
      </c>
      <c r="V35" s="425">
        <f t="shared" si="6"/>
        <v>0</v>
      </c>
      <c r="W35" s="425">
        <f t="shared" si="6"/>
        <v>0</v>
      </c>
      <c r="X35" s="425">
        <f t="shared" si="6"/>
        <v>0</v>
      </c>
      <c r="Y35" s="425">
        <f t="shared" si="6"/>
        <v>0</v>
      </c>
      <c r="Z35" s="426">
        <f t="shared" si="6"/>
        <v>0</v>
      </c>
      <c r="AA35" s="427">
        <f t="shared" si="4"/>
        <v>0</v>
      </c>
    </row>
    <row r="36" spans="2:27" ht="20.45" customHeight="1">
      <c r="B36" s="184">
        <v>6</v>
      </c>
      <c r="C36" s="137"/>
      <c r="D36" s="227"/>
      <c r="E36" s="222" t="s">
        <v>265</v>
      </c>
      <c r="F36" s="461"/>
      <c r="G36" s="431">
        <f t="shared" ref="G36:Z36" si="7">SUM(G37:G39)</f>
        <v>0</v>
      </c>
      <c r="H36" s="431">
        <f t="shared" si="7"/>
        <v>0</v>
      </c>
      <c r="I36" s="431">
        <f t="shared" si="7"/>
        <v>0</v>
      </c>
      <c r="J36" s="431">
        <f t="shared" si="7"/>
        <v>0</v>
      </c>
      <c r="K36" s="431">
        <f t="shared" si="7"/>
        <v>0</v>
      </c>
      <c r="L36" s="431">
        <f t="shared" si="7"/>
        <v>0</v>
      </c>
      <c r="M36" s="431">
        <f t="shared" si="7"/>
        <v>0</v>
      </c>
      <c r="N36" s="431">
        <f t="shared" si="7"/>
        <v>0</v>
      </c>
      <c r="O36" s="431">
        <f t="shared" si="7"/>
        <v>0</v>
      </c>
      <c r="P36" s="431">
        <f t="shared" si="7"/>
        <v>0</v>
      </c>
      <c r="Q36" s="431">
        <f t="shared" si="7"/>
        <v>0</v>
      </c>
      <c r="R36" s="431">
        <f t="shared" si="7"/>
        <v>0</v>
      </c>
      <c r="S36" s="431">
        <f t="shared" si="7"/>
        <v>0</v>
      </c>
      <c r="T36" s="431">
        <f t="shared" si="7"/>
        <v>0</v>
      </c>
      <c r="U36" s="431">
        <f t="shared" si="7"/>
        <v>0</v>
      </c>
      <c r="V36" s="431">
        <f t="shared" si="7"/>
        <v>0</v>
      </c>
      <c r="W36" s="431">
        <f t="shared" si="7"/>
        <v>0</v>
      </c>
      <c r="X36" s="431">
        <f t="shared" si="7"/>
        <v>0</v>
      </c>
      <c r="Y36" s="431">
        <f t="shared" si="7"/>
        <v>0</v>
      </c>
      <c r="Z36" s="432">
        <f t="shared" si="7"/>
        <v>0</v>
      </c>
      <c r="AA36" s="433">
        <f t="shared" si="4"/>
        <v>0</v>
      </c>
    </row>
    <row r="37" spans="2:27" ht="20.45" customHeight="1">
      <c r="B37" s="184" t="s">
        <v>228</v>
      </c>
      <c r="C37" s="137"/>
      <c r="D37" s="225"/>
      <c r="E37" s="220"/>
      <c r="F37" s="218" t="s">
        <v>235</v>
      </c>
      <c r="G37" s="434">
        <f>+ｱ.燃え殻!$AU$16</f>
        <v>0</v>
      </c>
      <c r="H37" s="434">
        <f>+ｲ.汚泥!$AU$16</f>
        <v>0</v>
      </c>
      <c r="I37" s="434">
        <f>+ｳ.廃油!$AU$16</f>
        <v>0</v>
      </c>
      <c r="J37" s="434">
        <f>+ｴ.廃酸!$AU$16</f>
        <v>0</v>
      </c>
      <c r="K37" s="434">
        <f>+ｵ.廃ｱﾙｶﾘ!$AU$16</f>
        <v>0</v>
      </c>
      <c r="L37" s="434">
        <f>+ｶ.廃ﾌﾟﾗ類!$AU$13</f>
        <v>0</v>
      </c>
      <c r="M37" s="434">
        <f>+ｷ.紙くず!$AU$16</f>
        <v>0</v>
      </c>
      <c r="N37" s="434">
        <f>+ｸ.木くず!$AU$16</f>
        <v>0</v>
      </c>
      <c r="O37" s="434">
        <f>+ｹ.繊維くず!$AU$16</f>
        <v>0</v>
      </c>
      <c r="P37" s="434">
        <f>+ｺ.動植物性残さ!$AU$16</f>
        <v>0</v>
      </c>
      <c r="Q37" s="434">
        <f>+ｻ.動物系固形不要物!$AU$16</f>
        <v>0</v>
      </c>
      <c r="R37" s="434">
        <f>+ｼ.ｺﾞﾑくず!$AU$16</f>
        <v>0</v>
      </c>
      <c r="S37" s="434">
        <f>+ｽ.金属くず!$AU$16</f>
        <v>0</v>
      </c>
      <c r="T37" s="434">
        <f>+ｾ.ｶﾞﾗｽ･ｺﾝｸﾘ･陶磁器くず!$AU$16</f>
        <v>0</v>
      </c>
      <c r="U37" s="434">
        <f>+ｿ.鉱さい!$AU$16</f>
        <v>0</v>
      </c>
      <c r="V37" s="434">
        <f>+ﾀ.がれき類!$AU$16</f>
        <v>0</v>
      </c>
      <c r="W37" s="434">
        <f>+ﾁ.動物のふん尿!$AU$16</f>
        <v>0</v>
      </c>
      <c r="X37" s="434">
        <f>+ﾂ.動物の死体!$AU$16</f>
        <v>0</v>
      </c>
      <c r="Y37" s="434">
        <f>+ﾃ.ばいじん!$AU$16</f>
        <v>0</v>
      </c>
      <c r="Z37" s="435">
        <f>+ﾄ.混合廃棄物その他!$AU$16</f>
        <v>0</v>
      </c>
      <c r="AA37" s="436">
        <f t="shared" si="4"/>
        <v>0</v>
      </c>
    </row>
    <row r="38" spans="2:27" ht="20.45" customHeight="1">
      <c r="B38" s="184" t="s">
        <v>229</v>
      </c>
      <c r="C38" s="137"/>
      <c r="D38" s="225"/>
      <c r="E38" s="220"/>
      <c r="F38" s="218" t="s">
        <v>261</v>
      </c>
      <c r="G38" s="434">
        <f>+ｱ.燃え殻!$AU$17</f>
        <v>0</v>
      </c>
      <c r="H38" s="434">
        <f>+ｲ.汚泥!$AU$17</f>
        <v>0</v>
      </c>
      <c r="I38" s="434">
        <f>+ｳ.廃油!$AU$17</f>
        <v>0</v>
      </c>
      <c r="J38" s="434">
        <f>+ｴ.廃酸!$AU$17</f>
        <v>0</v>
      </c>
      <c r="K38" s="434">
        <f>+ｵ.廃ｱﾙｶﾘ!$AU$17</f>
        <v>0</v>
      </c>
      <c r="L38" s="434">
        <f>+ｶ.廃ﾌﾟﾗ類!$AU$14</f>
        <v>0</v>
      </c>
      <c r="M38" s="434">
        <f>+ｷ.紙くず!$AU$17</f>
        <v>0</v>
      </c>
      <c r="N38" s="434">
        <f>+ｸ.木くず!$AU$17</f>
        <v>0</v>
      </c>
      <c r="O38" s="434">
        <f>+ｹ.繊維くず!$AU$17</f>
        <v>0</v>
      </c>
      <c r="P38" s="434">
        <f>+ｺ.動植物性残さ!$AU$17</f>
        <v>0</v>
      </c>
      <c r="Q38" s="434">
        <f>+ｻ.動物系固形不要物!$AU$17</f>
        <v>0</v>
      </c>
      <c r="R38" s="434">
        <f>+ｼ.ｺﾞﾑくず!$AU$17</f>
        <v>0</v>
      </c>
      <c r="S38" s="434">
        <f>+ｽ.金属くず!$AU$17</f>
        <v>0</v>
      </c>
      <c r="T38" s="434">
        <f>+ｾ.ｶﾞﾗｽ･ｺﾝｸﾘ･陶磁器くず!$AU$17</f>
        <v>0</v>
      </c>
      <c r="U38" s="434">
        <f>+ｿ.鉱さい!$AU$17</f>
        <v>0</v>
      </c>
      <c r="V38" s="434">
        <f>+ﾀ.がれき類!$AU$17</f>
        <v>0</v>
      </c>
      <c r="W38" s="434">
        <f>+ﾁ.動物のふん尿!$AU$17</f>
        <v>0</v>
      </c>
      <c r="X38" s="434">
        <f>+ﾂ.動物の死体!$AU$17</f>
        <v>0</v>
      </c>
      <c r="Y38" s="434">
        <f>+ﾃ.ばいじん!$AU$17</f>
        <v>0</v>
      </c>
      <c r="Z38" s="435">
        <f>+ﾄ.混合廃棄物その他!$AU$17</f>
        <v>0</v>
      </c>
      <c r="AA38" s="436">
        <f t="shared" si="4"/>
        <v>0</v>
      </c>
    </row>
    <row r="39" spans="2:27" ht="20.45" customHeight="1">
      <c r="B39" s="184" t="s">
        <v>230</v>
      </c>
      <c r="C39" s="137"/>
      <c r="D39" s="225"/>
      <c r="E39" s="221"/>
      <c r="F39" s="218" t="s">
        <v>260</v>
      </c>
      <c r="G39" s="434">
        <f>+ｱ.燃え殻!$AU$18</f>
        <v>0</v>
      </c>
      <c r="H39" s="434">
        <f>+ｲ.汚泥!$AU$18</f>
        <v>0</v>
      </c>
      <c r="I39" s="434">
        <f>+ｳ.廃油!$AU$18</f>
        <v>0</v>
      </c>
      <c r="J39" s="434">
        <f>+ｴ.廃酸!$AU$18</f>
        <v>0</v>
      </c>
      <c r="K39" s="434">
        <f>+ｵ.廃ｱﾙｶﾘ!$AU$18</f>
        <v>0</v>
      </c>
      <c r="L39" s="434">
        <f>+ｶ.廃ﾌﾟﾗ類!$AU$15</f>
        <v>0</v>
      </c>
      <c r="M39" s="434">
        <f>+ｷ.紙くず!$AU$18</f>
        <v>0</v>
      </c>
      <c r="N39" s="434">
        <f>+ｸ.木くず!$AU$18</f>
        <v>0</v>
      </c>
      <c r="O39" s="434">
        <f>+ｹ.繊維くず!$AU$18</f>
        <v>0</v>
      </c>
      <c r="P39" s="434">
        <f>+ｺ.動植物性残さ!$AU$18</f>
        <v>0</v>
      </c>
      <c r="Q39" s="434">
        <f>+ｻ.動物系固形不要物!$AU$18</f>
        <v>0</v>
      </c>
      <c r="R39" s="434">
        <f>+ｼ.ｺﾞﾑくず!$AU$18</f>
        <v>0</v>
      </c>
      <c r="S39" s="434">
        <f>+ｽ.金属くず!$AU$18</f>
        <v>0</v>
      </c>
      <c r="T39" s="434">
        <f>+ｾ.ｶﾞﾗｽ･ｺﾝｸﾘ･陶磁器くず!$AU$18</f>
        <v>0</v>
      </c>
      <c r="U39" s="434">
        <f>+ｿ.鉱さい!$AU$18</f>
        <v>0</v>
      </c>
      <c r="V39" s="434">
        <f>+ﾀ.がれき類!$AU$18</f>
        <v>0</v>
      </c>
      <c r="W39" s="434">
        <f>+ﾁ.動物のふん尿!$AU$18</f>
        <v>0</v>
      </c>
      <c r="X39" s="434">
        <f>+ﾂ.動物の死体!$AU$18</f>
        <v>0</v>
      </c>
      <c r="Y39" s="434">
        <f>+ﾃ.ばいじん!$AU$18</f>
        <v>0</v>
      </c>
      <c r="Z39" s="435">
        <f>+ﾄ.混合廃棄物その他!$AU$18</f>
        <v>0</v>
      </c>
      <c r="AA39" s="436">
        <f t="shared" si="4"/>
        <v>0</v>
      </c>
    </row>
    <row r="40" spans="2:27" ht="20.45" customHeight="1" thickBot="1">
      <c r="B40" s="184" t="s">
        <v>231</v>
      </c>
      <c r="C40" s="230"/>
      <c r="D40" s="231"/>
      <c r="E40" s="232" t="s">
        <v>264</v>
      </c>
      <c r="F40" s="459"/>
      <c r="G40" s="437">
        <f>+ｱ.燃え殻!$AO$21</f>
        <v>0</v>
      </c>
      <c r="H40" s="437">
        <f>+ｲ.汚泥!$AO$21</f>
        <v>0</v>
      </c>
      <c r="I40" s="437">
        <f>+ｳ.廃油!$AO$21</f>
        <v>0</v>
      </c>
      <c r="J40" s="437">
        <f>+ｴ.廃酸!$AO$21</f>
        <v>0</v>
      </c>
      <c r="K40" s="437">
        <f>+ｵ.廃ｱﾙｶﾘ!$AO$21</f>
        <v>0</v>
      </c>
      <c r="L40" s="437">
        <f>+ｶ.廃ﾌﾟﾗ類!$AO$21</f>
        <v>0</v>
      </c>
      <c r="M40" s="437">
        <f>+ｷ.紙くず!$AO$21</f>
        <v>0</v>
      </c>
      <c r="N40" s="437">
        <f>+ｸ.木くず!$AO$21</f>
        <v>0</v>
      </c>
      <c r="O40" s="437">
        <f>+ｹ.繊維くず!$AO$21</f>
        <v>0</v>
      </c>
      <c r="P40" s="437">
        <f>+ｺ.動植物性残さ!$AO$21</f>
        <v>0</v>
      </c>
      <c r="Q40" s="437">
        <f>+ｻ.動物系固形不要物!$AO$21</f>
        <v>0</v>
      </c>
      <c r="R40" s="437">
        <f>+ｼ.ｺﾞﾑくず!$AO$21</f>
        <v>0</v>
      </c>
      <c r="S40" s="437">
        <f>+ｽ.金属くず!$AO$21</f>
        <v>0</v>
      </c>
      <c r="T40" s="437">
        <f>+ｾ.ｶﾞﾗｽ･ｺﾝｸﾘ･陶磁器くず!$AO$21</f>
        <v>0</v>
      </c>
      <c r="U40" s="437">
        <f>+ｿ.鉱さい!$AO$21</f>
        <v>0</v>
      </c>
      <c r="V40" s="437">
        <f>+ﾀ.がれき類!$AO$21</f>
        <v>0</v>
      </c>
      <c r="W40" s="437">
        <f>+ﾁ.動物のふん尿!$AO$21</f>
        <v>0</v>
      </c>
      <c r="X40" s="437">
        <f>+ﾂ.動物の死体!$AO$21</f>
        <v>0</v>
      </c>
      <c r="Y40" s="437">
        <f>+ﾃ.ばいじん!$AO$21</f>
        <v>0</v>
      </c>
      <c r="Z40" s="438">
        <f>+ﾄ.混合廃棄物その他!$AO$21</f>
        <v>0</v>
      </c>
      <c r="AA40" s="439">
        <f>SUM(G40:Z40)</f>
        <v>0</v>
      </c>
    </row>
    <row r="41" spans="2:27" ht="20.45" customHeight="1">
      <c r="B41" s="182"/>
      <c r="C41" s="821" t="s">
        <v>173</v>
      </c>
      <c r="D41" s="136" t="s">
        <v>179</v>
      </c>
      <c r="E41" s="828" t="s">
        <v>236</v>
      </c>
      <c r="F41" s="829"/>
      <c r="G41" s="440">
        <f t="shared" ref="G41:Z41" si="8">+G42+G46</f>
        <v>0</v>
      </c>
      <c r="H41" s="440">
        <f t="shared" si="8"/>
        <v>195.9</v>
      </c>
      <c r="I41" s="440">
        <f t="shared" si="8"/>
        <v>9.9</v>
      </c>
      <c r="J41" s="440">
        <f t="shared" si="8"/>
        <v>0.2</v>
      </c>
      <c r="K41" s="440">
        <f t="shared" si="8"/>
        <v>0</v>
      </c>
      <c r="L41" s="440">
        <f t="shared" si="8"/>
        <v>23.900000000000002</v>
      </c>
      <c r="M41" s="440">
        <f t="shared" si="8"/>
        <v>0</v>
      </c>
      <c r="N41" s="440">
        <f t="shared" si="8"/>
        <v>150</v>
      </c>
      <c r="O41" s="440">
        <f t="shared" si="8"/>
        <v>0</v>
      </c>
      <c r="P41" s="440">
        <f t="shared" si="8"/>
        <v>0</v>
      </c>
      <c r="Q41" s="440">
        <f t="shared" si="8"/>
        <v>0</v>
      </c>
      <c r="R41" s="440">
        <f t="shared" si="8"/>
        <v>0</v>
      </c>
      <c r="S41" s="440">
        <f t="shared" si="8"/>
        <v>194.5</v>
      </c>
      <c r="T41" s="440">
        <f t="shared" si="8"/>
        <v>0.3</v>
      </c>
      <c r="U41" s="440">
        <f t="shared" si="8"/>
        <v>0</v>
      </c>
      <c r="V41" s="440">
        <f t="shared" si="8"/>
        <v>5990.1</v>
      </c>
      <c r="W41" s="440">
        <f t="shared" si="8"/>
        <v>0</v>
      </c>
      <c r="X41" s="440">
        <f t="shared" si="8"/>
        <v>0</v>
      </c>
      <c r="Y41" s="440">
        <f t="shared" si="8"/>
        <v>0</v>
      </c>
      <c r="Z41" s="441">
        <f t="shared" si="8"/>
        <v>34.5</v>
      </c>
      <c r="AA41" s="442">
        <f t="shared" si="4"/>
        <v>6599.3</v>
      </c>
    </row>
    <row r="42" spans="2:27" ht="20.45" customHeight="1">
      <c r="B42" s="182"/>
      <c r="C42" s="821"/>
      <c r="D42" s="224"/>
      <c r="E42" s="222" t="s">
        <v>262</v>
      </c>
      <c r="F42" s="461"/>
      <c r="G42" s="431">
        <f t="shared" ref="G42:Z42" si="9">SUM(G43:G45)</f>
        <v>0</v>
      </c>
      <c r="H42" s="431">
        <f t="shared" si="9"/>
        <v>195.9</v>
      </c>
      <c r="I42" s="431">
        <f t="shared" si="9"/>
        <v>9.9</v>
      </c>
      <c r="J42" s="431">
        <f t="shared" si="9"/>
        <v>0.2</v>
      </c>
      <c r="K42" s="431">
        <f t="shared" si="9"/>
        <v>0</v>
      </c>
      <c r="L42" s="431">
        <f t="shared" si="9"/>
        <v>23.8</v>
      </c>
      <c r="M42" s="431">
        <f t="shared" si="9"/>
        <v>0</v>
      </c>
      <c r="N42" s="431">
        <f t="shared" si="9"/>
        <v>150</v>
      </c>
      <c r="O42" s="431">
        <f t="shared" si="9"/>
        <v>0</v>
      </c>
      <c r="P42" s="431">
        <f t="shared" si="9"/>
        <v>0</v>
      </c>
      <c r="Q42" s="431">
        <f t="shared" si="9"/>
        <v>0</v>
      </c>
      <c r="R42" s="431">
        <f t="shared" si="9"/>
        <v>0</v>
      </c>
      <c r="S42" s="431">
        <f t="shared" si="9"/>
        <v>194.5</v>
      </c>
      <c r="T42" s="431">
        <f t="shared" si="9"/>
        <v>0.3</v>
      </c>
      <c r="U42" s="431">
        <f t="shared" si="9"/>
        <v>0</v>
      </c>
      <c r="V42" s="431">
        <f t="shared" si="9"/>
        <v>5990.1</v>
      </c>
      <c r="W42" s="431">
        <f t="shared" si="9"/>
        <v>0</v>
      </c>
      <c r="X42" s="431">
        <f t="shared" si="9"/>
        <v>0</v>
      </c>
      <c r="Y42" s="431">
        <f t="shared" si="9"/>
        <v>0</v>
      </c>
      <c r="Z42" s="432">
        <f t="shared" si="9"/>
        <v>34.5</v>
      </c>
      <c r="AA42" s="433">
        <f t="shared" si="4"/>
        <v>6599.2000000000007</v>
      </c>
    </row>
    <row r="43" spans="2:27" ht="20.45" customHeight="1">
      <c r="B43" s="182"/>
      <c r="C43" s="821"/>
      <c r="D43" s="225"/>
      <c r="E43" s="220"/>
      <c r="F43" s="218" t="s">
        <v>235</v>
      </c>
      <c r="G43" s="434">
        <f>+ｱ.燃え殻!$AA$28</f>
        <v>0</v>
      </c>
      <c r="H43" s="434">
        <f>+ｲ.汚泥!$AA$28</f>
        <v>195.9</v>
      </c>
      <c r="I43" s="434">
        <f>+ｳ.廃油!$AA$28</f>
        <v>9.9</v>
      </c>
      <c r="J43" s="434">
        <f>+ｴ.廃酸!$AA$28</f>
        <v>0.2</v>
      </c>
      <c r="K43" s="434">
        <f>+ｵ.廃ｱﾙｶﾘ!$AA$28</f>
        <v>0</v>
      </c>
      <c r="L43" s="434">
        <f>+ｶ.廃ﾌﾟﾗ類!$AA$28</f>
        <v>23.8</v>
      </c>
      <c r="M43" s="434">
        <f>+ｷ.紙くず!$AA$28</f>
        <v>0</v>
      </c>
      <c r="N43" s="434">
        <f>+ｸ.木くず!$AA$28</f>
        <v>150</v>
      </c>
      <c r="O43" s="434">
        <f>+ｹ.繊維くず!$AA$28</f>
        <v>0</v>
      </c>
      <c r="P43" s="434">
        <f>+ｺ.動植物性残さ!$AA$28</f>
        <v>0</v>
      </c>
      <c r="Q43" s="434">
        <f>+ｻ.動物系固形不要物!$AA$28</f>
        <v>0</v>
      </c>
      <c r="R43" s="434">
        <f>+ｼ.ｺﾞﾑくず!$AA$28</f>
        <v>0</v>
      </c>
      <c r="S43" s="434">
        <f>+ｽ.金属くず!$AA$28</f>
        <v>194.5</v>
      </c>
      <c r="T43" s="434">
        <f>+ｾ.ｶﾞﾗｽ･ｺﾝｸﾘ･陶磁器くず!$AA$28</f>
        <v>0.3</v>
      </c>
      <c r="U43" s="434">
        <f>+ｿ.鉱さい!$AA$28</f>
        <v>0</v>
      </c>
      <c r="V43" s="434">
        <f>+ﾀ.がれき類!$AA$28</f>
        <v>5990.1</v>
      </c>
      <c r="W43" s="434">
        <f>+ﾁ.動物のふん尿!$AA$28</f>
        <v>0</v>
      </c>
      <c r="X43" s="434">
        <f>+ﾂ.動物の死体!$AA$28</f>
        <v>0</v>
      </c>
      <c r="Y43" s="434">
        <f>+ﾃ.ばいじん!$AA$28</f>
        <v>0</v>
      </c>
      <c r="Z43" s="435">
        <f>+ﾄ.混合廃棄物その他!$AA$28</f>
        <v>34.5</v>
      </c>
      <c r="AA43" s="436">
        <f t="shared" si="4"/>
        <v>6599.2000000000007</v>
      </c>
    </row>
    <row r="44" spans="2:27" ht="20.45" customHeight="1">
      <c r="B44" s="182"/>
      <c r="C44" s="821"/>
      <c r="D44" s="225"/>
      <c r="E44" s="220"/>
      <c r="F44" s="218" t="s">
        <v>261</v>
      </c>
      <c r="G44" s="434">
        <f>+ｱ.燃え殻!$AA$29</f>
        <v>0</v>
      </c>
      <c r="H44" s="434">
        <f>+ｲ.汚泥!$AA$29</f>
        <v>0</v>
      </c>
      <c r="I44" s="434">
        <f>+ｳ.廃油!$AA$29</f>
        <v>0</v>
      </c>
      <c r="J44" s="434">
        <f>+ｴ.廃酸!$AA$29</f>
        <v>0</v>
      </c>
      <c r="K44" s="434">
        <f>+ｵ.廃ｱﾙｶﾘ!$AA$29</f>
        <v>0</v>
      </c>
      <c r="L44" s="434">
        <f>+ｶ.廃ﾌﾟﾗ類!$AA$29</f>
        <v>0</v>
      </c>
      <c r="M44" s="434">
        <f>+ｷ.紙くず!$AA$29</f>
        <v>0</v>
      </c>
      <c r="N44" s="434">
        <f>+ｸ.木くず!$AA$29</f>
        <v>0</v>
      </c>
      <c r="O44" s="434">
        <f>+ｹ.繊維くず!$AA$29</f>
        <v>0</v>
      </c>
      <c r="P44" s="434">
        <f>+ｺ.動植物性残さ!$AA$29</f>
        <v>0</v>
      </c>
      <c r="Q44" s="434">
        <f>+ｻ.動物系固形不要物!$AA$29</f>
        <v>0</v>
      </c>
      <c r="R44" s="434">
        <f>+ｼ.ｺﾞﾑくず!$AA$29</f>
        <v>0</v>
      </c>
      <c r="S44" s="434">
        <f>+ｽ.金属くず!$AA$29</f>
        <v>0</v>
      </c>
      <c r="T44" s="434">
        <f>+ｾ.ｶﾞﾗｽ･ｺﾝｸﾘ･陶磁器くず!$AA$29</f>
        <v>0</v>
      </c>
      <c r="U44" s="434">
        <f>+ｿ.鉱さい!$AA$29</f>
        <v>0</v>
      </c>
      <c r="V44" s="434">
        <f>+ﾀ.がれき類!$AA$29</f>
        <v>0</v>
      </c>
      <c r="W44" s="434">
        <f>+ﾁ.動物のふん尿!$AA$29</f>
        <v>0</v>
      </c>
      <c r="X44" s="434">
        <f>+ﾂ.動物の死体!$AA$29</f>
        <v>0</v>
      </c>
      <c r="Y44" s="434">
        <f>+ﾃ.ばいじん!$AA$29</f>
        <v>0</v>
      </c>
      <c r="Z44" s="435">
        <f>+ﾄ.混合廃棄物その他!$AA$29</f>
        <v>0</v>
      </c>
      <c r="AA44" s="436">
        <f t="shared" si="4"/>
        <v>0</v>
      </c>
    </row>
    <row r="45" spans="2:27" ht="20.45" customHeight="1">
      <c r="B45" s="182"/>
      <c r="C45" s="821"/>
      <c r="D45" s="225"/>
      <c r="E45" s="221"/>
      <c r="F45" s="219" t="s">
        <v>260</v>
      </c>
      <c r="G45" s="434">
        <f>+ｱ.燃え殻!$AA$30</f>
        <v>0</v>
      </c>
      <c r="H45" s="434">
        <f>+ｲ.汚泥!$AA$30</f>
        <v>0</v>
      </c>
      <c r="I45" s="434">
        <f>+ｳ.廃油!$AA$30</f>
        <v>0</v>
      </c>
      <c r="J45" s="434">
        <f>+ｴ.廃酸!$AA$30</f>
        <v>0</v>
      </c>
      <c r="K45" s="434">
        <f>+ｵ.廃ｱﾙｶﾘ!$AA$30</f>
        <v>0</v>
      </c>
      <c r="L45" s="434">
        <f>+ｶ.廃ﾌﾟﾗ類!$AA$30</f>
        <v>0</v>
      </c>
      <c r="M45" s="434">
        <f>+ｷ.紙くず!$AA$30</f>
        <v>0</v>
      </c>
      <c r="N45" s="434">
        <f>+ｸ.木くず!$AA$30</f>
        <v>0</v>
      </c>
      <c r="O45" s="434">
        <f>+ｹ.繊維くず!$AA$30</f>
        <v>0</v>
      </c>
      <c r="P45" s="434">
        <f>+ｺ.動植物性残さ!$AA$30</f>
        <v>0</v>
      </c>
      <c r="Q45" s="434">
        <f>+ｻ.動物系固形不要物!$AA$30</f>
        <v>0</v>
      </c>
      <c r="R45" s="434">
        <f>+ｼ.ｺﾞﾑくず!$AA$30</f>
        <v>0</v>
      </c>
      <c r="S45" s="434">
        <f>+ｽ.金属くず!$AA$30</f>
        <v>0</v>
      </c>
      <c r="T45" s="434">
        <f>+ｾ.ｶﾞﾗｽ･ｺﾝｸﾘ･陶磁器くず!$AA$30</f>
        <v>0</v>
      </c>
      <c r="U45" s="434">
        <f>+ｿ.鉱さい!$AA$30</f>
        <v>0</v>
      </c>
      <c r="V45" s="434">
        <f>+ﾀ.がれき類!$AA$30</f>
        <v>0</v>
      </c>
      <c r="W45" s="434">
        <f>+ﾁ.動物のふん尿!$AA$30</f>
        <v>0</v>
      </c>
      <c r="X45" s="434">
        <f>+ﾂ.動物の死体!$AA$30</f>
        <v>0</v>
      </c>
      <c r="Y45" s="434">
        <f>+ﾃ.ばいじん!$AA$30</f>
        <v>0</v>
      </c>
      <c r="Z45" s="435">
        <f>+ﾄ.混合廃棄物その他!$AA$30</f>
        <v>0</v>
      </c>
      <c r="AA45" s="436">
        <f t="shared" si="4"/>
        <v>0</v>
      </c>
    </row>
    <row r="46" spans="2:27" ht="20.45" customHeight="1" thickBot="1">
      <c r="B46" s="182"/>
      <c r="C46" s="822"/>
      <c r="D46" s="226"/>
      <c r="E46" s="223" t="s">
        <v>263</v>
      </c>
      <c r="F46" s="461"/>
      <c r="G46" s="437">
        <f>+ｱ.燃え殻!$R$33</f>
        <v>0</v>
      </c>
      <c r="H46" s="437">
        <f>+ｲ.汚泥!$R$33</f>
        <v>0</v>
      </c>
      <c r="I46" s="437">
        <f>+ｳ.廃油!$R$33</f>
        <v>0</v>
      </c>
      <c r="J46" s="437">
        <f>+ｴ.廃酸!$R$33</f>
        <v>0</v>
      </c>
      <c r="K46" s="437">
        <f>+ｵ.廃ｱﾙｶﾘ!$R$33</f>
        <v>0</v>
      </c>
      <c r="L46" s="437">
        <f>+ｶ.廃ﾌﾟﾗ類!$R$33</f>
        <v>0.1</v>
      </c>
      <c r="M46" s="437">
        <f>+ｷ.紙くず!$R$33</f>
        <v>0</v>
      </c>
      <c r="N46" s="437">
        <f>+ｸ.木くず!$R$33</f>
        <v>0</v>
      </c>
      <c r="O46" s="437">
        <f>+ｹ.繊維くず!$R$33</f>
        <v>0</v>
      </c>
      <c r="P46" s="437">
        <f>+ｺ.動植物性残さ!$R$33</f>
        <v>0</v>
      </c>
      <c r="Q46" s="437">
        <f>+ｻ.動物系固形不要物!$R$33</f>
        <v>0</v>
      </c>
      <c r="R46" s="437">
        <f>+ｼ.ｺﾞﾑくず!$R$33</f>
        <v>0</v>
      </c>
      <c r="S46" s="437">
        <f>+ｽ.金属くず!$R$33</f>
        <v>0</v>
      </c>
      <c r="T46" s="437">
        <f>+ｾ.ｶﾞﾗｽ･ｺﾝｸﾘ･陶磁器くず!$R$33</f>
        <v>0</v>
      </c>
      <c r="U46" s="437">
        <f>+ｿ.鉱さい!$R$33</f>
        <v>0</v>
      </c>
      <c r="V46" s="437">
        <f>+ﾀ.がれき類!$R$33</f>
        <v>0</v>
      </c>
      <c r="W46" s="437">
        <f>+ﾁ.動物のふん尿!$R$33</f>
        <v>0</v>
      </c>
      <c r="X46" s="437">
        <f>+ﾂ.動物の死体!$R$33</f>
        <v>0</v>
      </c>
      <c r="Y46" s="437">
        <f>+ﾃ.ばいじん!$R$33</f>
        <v>0</v>
      </c>
      <c r="Z46" s="438">
        <f>+ﾄ.混合廃棄物その他!$R$33</f>
        <v>0</v>
      </c>
      <c r="AA46" s="439">
        <f>SUM(G46:Z46)</f>
        <v>0.1</v>
      </c>
    </row>
    <row r="47" spans="2:27" ht="20.45" customHeight="1">
      <c r="B47" s="182"/>
      <c r="C47" s="135" t="s">
        <v>237</v>
      </c>
      <c r="D47" s="826" t="s">
        <v>294</v>
      </c>
      <c r="E47" s="826"/>
      <c r="F47" s="827"/>
      <c r="G47" s="443">
        <f>+ｱ.燃え殻!$AL$27</f>
        <v>0</v>
      </c>
      <c r="H47" s="443">
        <f>+ｲ.汚泥!$AL$27</f>
        <v>195.9</v>
      </c>
      <c r="I47" s="443">
        <f>+ｳ.廃油!$AL$27</f>
        <v>9.9</v>
      </c>
      <c r="J47" s="443">
        <f>+ｴ.廃酸!$AL$27</f>
        <v>0.2</v>
      </c>
      <c r="K47" s="443">
        <f>+ｵ.廃ｱﾙｶﾘ!$AL$27</f>
        <v>0</v>
      </c>
      <c r="L47" s="443">
        <f>+ｶ.廃ﾌﾟﾗ類!$AL$27</f>
        <v>23.900000000000002</v>
      </c>
      <c r="M47" s="443">
        <f>+ｷ.紙くず!$AL$27</f>
        <v>0</v>
      </c>
      <c r="N47" s="443">
        <f>+ｸ.木くず!$AL$27</f>
        <v>150</v>
      </c>
      <c r="O47" s="443">
        <f>+ｹ.繊維くず!$AL$27</f>
        <v>0</v>
      </c>
      <c r="P47" s="443">
        <f>+ｺ.動植物性残さ!$AL$27</f>
        <v>0</v>
      </c>
      <c r="Q47" s="443">
        <f>+ｻ.動物系固形不要物!$AL$27</f>
        <v>0</v>
      </c>
      <c r="R47" s="443">
        <f>+ｼ.ｺﾞﾑくず!$AL$27</f>
        <v>0</v>
      </c>
      <c r="S47" s="443">
        <f>+ｽ.金属くず!$AL$27</f>
        <v>194.5</v>
      </c>
      <c r="T47" s="443">
        <f>+ｾ.ｶﾞﾗｽ･ｺﾝｸﾘ･陶磁器くず!$AL$27</f>
        <v>0.3</v>
      </c>
      <c r="U47" s="443">
        <f>+ｿ.鉱さい!$AL$27</f>
        <v>0</v>
      </c>
      <c r="V47" s="443">
        <f>+ﾀ.がれき類!$AL$27</f>
        <v>5990.1</v>
      </c>
      <c r="W47" s="443">
        <f>+ﾁ.動物のふん尿!$AL$27</f>
        <v>0</v>
      </c>
      <c r="X47" s="443">
        <f>+ﾂ.動物の死体!$AL$27</f>
        <v>0</v>
      </c>
      <c r="Y47" s="443">
        <f>+ﾃ.ばいじん!$AL$27</f>
        <v>0</v>
      </c>
      <c r="Z47" s="444">
        <f>+ﾄ.混合廃棄物その他!$AL$27</f>
        <v>34.5</v>
      </c>
      <c r="AA47" s="445">
        <f t="shared" si="4"/>
        <v>6599.3</v>
      </c>
    </row>
    <row r="48" spans="2:27" ht="20.45" customHeight="1">
      <c r="B48" s="182"/>
      <c r="C48" s="188"/>
      <c r="D48" s="187" t="s">
        <v>188</v>
      </c>
      <c r="E48" s="803" t="s">
        <v>238</v>
      </c>
      <c r="F48" s="804"/>
      <c r="G48" s="446">
        <f>+ｱ.燃え殻!$AL$30</f>
        <v>0</v>
      </c>
      <c r="H48" s="446">
        <f>+ｲ.汚泥!$AL$30</f>
        <v>50</v>
      </c>
      <c r="I48" s="446">
        <f>+ｳ.廃油!$AL$30</f>
        <v>0</v>
      </c>
      <c r="J48" s="446">
        <f>+ｴ.廃酸!$AL$30</f>
        <v>0</v>
      </c>
      <c r="K48" s="446">
        <f>+ｵ.廃ｱﾙｶﾘ!$AL$30</f>
        <v>0</v>
      </c>
      <c r="L48" s="446">
        <f>+ｶ.廃ﾌﾟﾗ類!$AL$30</f>
        <v>0</v>
      </c>
      <c r="M48" s="446">
        <f>+ｷ.紙くず!$AL$30</f>
        <v>0</v>
      </c>
      <c r="N48" s="446">
        <f>+ｸ.木くず!$AL$30</f>
        <v>0</v>
      </c>
      <c r="O48" s="446">
        <f>+ｹ.繊維くず!$AL$30</f>
        <v>0</v>
      </c>
      <c r="P48" s="446">
        <f>+ｺ.動植物性残さ!$AL$30</f>
        <v>0</v>
      </c>
      <c r="Q48" s="446">
        <f>+ｻ.動物系固形不要物!$AL$30</f>
        <v>0</v>
      </c>
      <c r="R48" s="446">
        <f>+ｼ.ｺﾞﾑくず!$AL$30</f>
        <v>0</v>
      </c>
      <c r="S48" s="446">
        <f>+ｽ.金属くず!$AL$30</f>
        <v>0</v>
      </c>
      <c r="T48" s="446">
        <f>+ｾ.ｶﾞﾗｽ･ｺﾝｸﾘ･陶磁器くず!$AL$30</f>
        <v>0</v>
      </c>
      <c r="U48" s="446">
        <f>+ｿ.鉱さい!$AL$30</f>
        <v>0</v>
      </c>
      <c r="V48" s="446">
        <f>+ﾀ.がれき類!$AL$30</f>
        <v>0</v>
      </c>
      <c r="W48" s="446">
        <f>+ﾁ.動物のふん尿!$AL$30</f>
        <v>0</v>
      </c>
      <c r="X48" s="446">
        <f>+ﾂ.動物の死体!$AL$30</f>
        <v>0</v>
      </c>
      <c r="Y48" s="446">
        <f>+ﾃ.ばいじん!$AL$30</f>
        <v>0</v>
      </c>
      <c r="Z48" s="447">
        <f>+ﾄ.混合廃棄物その他!$AL$30</f>
        <v>0</v>
      </c>
      <c r="AA48" s="448">
        <f t="shared" si="4"/>
        <v>50</v>
      </c>
    </row>
    <row r="49" spans="2:27" ht="20.45" customHeight="1">
      <c r="B49" s="182"/>
      <c r="C49" s="188"/>
      <c r="D49" s="504" t="s">
        <v>190</v>
      </c>
      <c r="E49" s="813" t="s">
        <v>239</v>
      </c>
      <c r="F49" s="814"/>
      <c r="G49" s="517">
        <f>+ｱ.燃え殻!$AS$24</f>
        <v>0</v>
      </c>
      <c r="H49" s="517">
        <f>+ｲ.汚泥!$AS$24</f>
        <v>195.9</v>
      </c>
      <c r="I49" s="517">
        <f>+ｳ.廃油!$AS$24</f>
        <v>9.9</v>
      </c>
      <c r="J49" s="517">
        <f>+ｴ.廃酸!$AS$24</f>
        <v>0.2</v>
      </c>
      <c r="K49" s="517">
        <f>+ｵ.廃ｱﾙｶﾘ!$AS$24</f>
        <v>0</v>
      </c>
      <c r="L49" s="517">
        <f>+ｶ.廃ﾌﾟﾗ類!$AS$24</f>
        <v>23.8</v>
      </c>
      <c r="M49" s="517">
        <f>+ｷ.紙くず!$AS$24</f>
        <v>0</v>
      </c>
      <c r="N49" s="517">
        <f>+ｸ.木くず!$AS$24</f>
        <v>150</v>
      </c>
      <c r="O49" s="517">
        <f>+ｹ.繊維くず!$AS$24</f>
        <v>0</v>
      </c>
      <c r="P49" s="517">
        <f>+ｺ.動植物性残さ!$AS$24</f>
        <v>0</v>
      </c>
      <c r="Q49" s="517">
        <f>+ｻ.動物系固形不要物!$AS$24</f>
        <v>0</v>
      </c>
      <c r="R49" s="517">
        <f>+ｼ.ｺﾞﾑくず!$AS$24</f>
        <v>0</v>
      </c>
      <c r="S49" s="517">
        <f>+ｽ.金属くず!$AS$24</f>
        <v>194.5</v>
      </c>
      <c r="T49" s="517">
        <f>+ｾ.ｶﾞﾗｽ･ｺﾝｸﾘ･陶磁器くず!$AS$24</f>
        <v>0.3</v>
      </c>
      <c r="U49" s="517">
        <f>+ｿ.鉱さい!$AS$24</f>
        <v>0</v>
      </c>
      <c r="V49" s="517">
        <f>+ﾀ.がれき類!$AS$24</f>
        <v>5990.1</v>
      </c>
      <c r="W49" s="517">
        <f>+ﾁ.動物のふん尿!$AS$24</f>
        <v>0</v>
      </c>
      <c r="X49" s="517">
        <f>+ﾂ.動物の死体!$AS$24</f>
        <v>0</v>
      </c>
      <c r="Y49" s="517">
        <f>+ﾃ.ばいじん!$AS$24</f>
        <v>0</v>
      </c>
      <c r="Z49" s="518">
        <f>+ﾄ.混合廃棄物その他!$AS$24</f>
        <v>34.5</v>
      </c>
      <c r="AA49" s="519">
        <f t="shared" si="4"/>
        <v>6599.2000000000007</v>
      </c>
    </row>
    <row r="50" spans="2:27" ht="20.45" customHeight="1">
      <c r="B50" s="182"/>
      <c r="C50" s="188"/>
      <c r="D50" s="505"/>
      <c r="E50" s="830" t="s">
        <v>449</v>
      </c>
      <c r="F50" s="831"/>
      <c r="G50" s="506"/>
      <c r="H50" s="506"/>
      <c r="I50" s="506"/>
      <c r="J50" s="506"/>
      <c r="K50" s="506"/>
      <c r="L50" s="449">
        <f>ｶ.廃ﾌﾟﾗ類!AU18</f>
        <v>1.2</v>
      </c>
      <c r="M50" s="506"/>
      <c r="N50" s="506"/>
      <c r="O50" s="506"/>
      <c r="P50" s="506"/>
      <c r="Q50" s="506"/>
      <c r="R50" s="506"/>
      <c r="S50" s="506"/>
      <c r="T50" s="506"/>
      <c r="U50" s="506"/>
      <c r="V50" s="506"/>
      <c r="W50" s="506"/>
      <c r="X50" s="506"/>
      <c r="Y50" s="506"/>
      <c r="Z50" s="528"/>
      <c r="AA50" s="450">
        <f t="shared" si="4"/>
        <v>1.2</v>
      </c>
    </row>
    <row r="51" spans="2:27" ht="20.45" customHeight="1">
      <c r="B51" s="182"/>
      <c r="C51" s="188"/>
      <c r="D51" s="505"/>
      <c r="E51" s="832" t="s">
        <v>450</v>
      </c>
      <c r="F51" s="799"/>
      <c r="G51" s="510"/>
      <c r="H51" s="510"/>
      <c r="I51" s="510"/>
      <c r="J51" s="510"/>
      <c r="K51" s="510"/>
      <c r="L51" s="449">
        <f>ｶ.廃ﾌﾟﾗ類!AU19</f>
        <v>0</v>
      </c>
      <c r="M51" s="510"/>
      <c r="N51" s="510"/>
      <c r="O51" s="510"/>
      <c r="P51" s="510"/>
      <c r="Q51" s="510"/>
      <c r="R51" s="510"/>
      <c r="S51" s="510"/>
      <c r="T51" s="510"/>
      <c r="U51" s="510"/>
      <c r="V51" s="510"/>
      <c r="W51" s="510"/>
      <c r="X51" s="510"/>
      <c r="Y51" s="510"/>
      <c r="Z51" s="528"/>
      <c r="AA51" s="450">
        <f t="shared" si="4"/>
        <v>0</v>
      </c>
    </row>
    <row r="52" spans="2:27" ht="20.45" customHeight="1">
      <c r="B52" s="182"/>
      <c r="C52" s="188"/>
      <c r="D52" s="505"/>
      <c r="E52" s="830" t="s">
        <v>451</v>
      </c>
      <c r="F52" s="831"/>
      <c r="G52" s="510"/>
      <c r="H52" s="510"/>
      <c r="I52" s="510"/>
      <c r="J52" s="510"/>
      <c r="K52" s="510"/>
      <c r="L52" s="449">
        <f>ｶ.廃ﾌﾟﾗ類!AU20</f>
        <v>22.6</v>
      </c>
      <c r="M52" s="510"/>
      <c r="N52" s="510"/>
      <c r="O52" s="510"/>
      <c r="P52" s="510"/>
      <c r="Q52" s="510"/>
      <c r="R52" s="510"/>
      <c r="S52" s="510"/>
      <c r="T52" s="510"/>
      <c r="U52" s="510"/>
      <c r="V52" s="510"/>
      <c r="W52" s="510"/>
      <c r="X52" s="510"/>
      <c r="Y52" s="510"/>
      <c r="Z52" s="528"/>
      <c r="AA52" s="450">
        <f t="shared" si="4"/>
        <v>22.6</v>
      </c>
    </row>
    <row r="53" spans="2:27" ht="20.45" customHeight="1">
      <c r="B53" s="182"/>
      <c r="C53" s="188"/>
      <c r="D53" s="233"/>
      <c r="E53" s="833" t="s">
        <v>452</v>
      </c>
      <c r="F53" s="834"/>
      <c r="G53" s="514"/>
      <c r="H53" s="514"/>
      <c r="I53" s="514"/>
      <c r="J53" s="514"/>
      <c r="K53" s="514"/>
      <c r="L53" s="520">
        <f>ｶ.廃ﾌﾟﾗ類!AU21</f>
        <v>0</v>
      </c>
      <c r="M53" s="514"/>
      <c r="N53" s="514"/>
      <c r="O53" s="514"/>
      <c r="P53" s="514"/>
      <c r="Q53" s="514"/>
      <c r="R53" s="514"/>
      <c r="S53" s="514"/>
      <c r="T53" s="514"/>
      <c r="U53" s="514"/>
      <c r="V53" s="514"/>
      <c r="W53" s="514"/>
      <c r="X53" s="514"/>
      <c r="Y53" s="514"/>
      <c r="Z53" s="529"/>
      <c r="AA53" s="521">
        <f t="shared" si="4"/>
        <v>0</v>
      </c>
    </row>
    <row r="54" spans="2:27" ht="20.45" customHeight="1">
      <c r="B54" s="182"/>
      <c r="C54" s="188"/>
      <c r="D54" s="505" t="s">
        <v>192</v>
      </c>
      <c r="E54" s="803" t="s">
        <v>432</v>
      </c>
      <c r="F54" s="804"/>
      <c r="G54" s="446">
        <f>+ｱ.燃え殻!$AS$27</f>
        <v>0</v>
      </c>
      <c r="H54" s="446">
        <f>+ｲ.汚泥!$AS$27</f>
        <v>0</v>
      </c>
      <c r="I54" s="446">
        <f>+ｳ.廃油!$AS$27</f>
        <v>0</v>
      </c>
      <c r="J54" s="446">
        <f>+ｴ.廃酸!$AS$27</f>
        <v>0</v>
      </c>
      <c r="K54" s="446">
        <f>+ｵ.廃ｱﾙｶﾘ!$AS$27</f>
        <v>0</v>
      </c>
      <c r="L54" s="446">
        <f>+ｶ.廃ﾌﾟﾗ類!$AS$27</f>
        <v>0</v>
      </c>
      <c r="M54" s="446">
        <f>+ｷ.紙くず!$AS$27</f>
        <v>0</v>
      </c>
      <c r="N54" s="446">
        <f>+ｸ.木くず!$AS$27</f>
        <v>0</v>
      </c>
      <c r="O54" s="446">
        <f>+ｹ.繊維くず!$AS$27</f>
        <v>0</v>
      </c>
      <c r="P54" s="446">
        <f>+ｺ.動植物性残さ!$AS$27</f>
        <v>0</v>
      </c>
      <c r="Q54" s="446">
        <f>+ｻ.動物系固形不要物!$AS$27</f>
        <v>0</v>
      </c>
      <c r="R54" s="446">
        <f>+ｼ.ｺﾞﾑくず!$AS$27</f>
        <v>0</v>
      </c>
      <c r="S54" s="446">
        <f>+ｽ.金属くず!$AS$27</f>
        <v>0</v>
      </c>
      <c r="T54" s="446">
        <f>+ｾ.ｶﾞﾗｽ･ｺﾝｸﾘ･陶磁器くず!$AS$27</f>
        <v>0</v>
      </c>
      <c r="U54" s="446">
        <f>+ｿ.鉱さい!$AS$27</f>
        <v>0</v>
      </c>
      <c r="V54" s="446">
        <f>+ﾀ.がれき類!$AS$27</f>
        <v>0</v>
      </c>
      <c r="W54" s="446">
        <f>+ﾁ.動物のふん尿!$AS$27</f>
        <v>0</v>
      </c>
      <c r="X54" s="446">
        <f>+ﾂ.動物の死体!$AS$27</f>
        <v>0</v>
      </c>
      <c r="Y54" s="446">
        <f>+ﾃ.ばいじん!$AS$27</f>
        <v>0</v>
      </c>
      <c r="Z54" s="447">
        <f>+ﾄ.混合廃棄物その他!$AS$27</f>
        <v>0</v>
      </c>
      <c r="AA54" s="448">
        <f t="shared" si="4"/>
        <v>0</v>
      </c>
    </row>
    <row r="55" spans="2:27" ht="20.45" customHeight="1" thickBot="1">
      <c r="B55" s="183"/>
      <c r="C55" s="189"/>
      <c r="D55" s="507" t="s">
        <v>193</v>
      </c>
      <c r="E55" s="819" t="s">
        <v>433</v>
      </c>
      <c r="F55" s="820"/>
      <c r="G55" s="522">
        <f>+ｱ.燃え殻!$AS$31</f>
        <v>0</v>
      </c>
      <c r="H55" s="522">
        <f>+ｲ.汚泥!$AS$31</f>
        <v>0</v>
      </c>
      <c r="I55" s="522">
        <f>+ｳ.廃油!$AS$31</f>
        <v>0</v>
      </c>
      <c r="J55" s="522">
        <f>+ｴ.廃酸!$AS$31</f>
        <v>0</v>
      </c>
      <c r="K55" s="522">
        <f>+ｵ.廃ｱﾙｶﾘ!$AS$31</f>
        <v>0</v>
      </c>
      <c r="L55" s="522">
        <f>+ｶ.廃ﾌﾟﾗ類!$AS$31</f>
        <v>0</v>
      </c>
      <c r="M55" s="522">
        <f>+ｷ.紙くず!$AS$31</f>
        <v>0</v>
      </c>
      <c r="N55" s="522">
        <f>+ｸ.木くず!$AS$31</f>
        <v>0</v>
      </c>
      <c r="O55" s="522">
        <f>+ｹ.繊維くず!$AS$31</f>
        <v>0</v>
      </c>
      <c r="P55" s="522">
        <f>+ｺ.動植物性残さ!$AS$31</f>
        <v>0</v>
      </c>
      <c r="Q55" s="522">
        <f>+ｻ.動物系固形不要物!$AS$31</f>
        <v>0</v>
      </c>
      <c r="R55" s="522">
        <f>+ｼ.ｺﾞﾑくず!$AS$31</f>
        <v>0</v>
      </c>
      <c r="S55" s="522">
        <f>+ｽ.金属くず!$AS$31</f>
        <v>0</v>
      </c>
      <c r="T55" s="522">
        <f>+ｾ.ｶﾞﾗｽ･ｺﾝｸﾘ･陶磁器くず!$AS$31</f>
        <v>0</v>
      </c>
      <c r="U55" s="522">
        <f>+ｿ.鉱さい!$AS$31</f>
        <v>0</v>
      </c>
      <c r="V55" s="522">
        <f>+ﾀ.がれき類!$AS$31</f>
        <v>0</v>
      </c>
      <c r="W55" s="522">
        <f>+ﾁ.動物のふん尿!$AS$31</f>
        <v>0</v>
      </c>
      <c r="X55" s="522">
        <f>+ﾂ.動物の死体!$AS$31</f>
        <v>0</v>
      </c>
      <c r="Y55" s="522">
        <f>+ﾃ.ばいじん!$AS$31</f>
        <v>0</v>
      </c>
      <c r="Z55" s="523">
        <f>+ﾄ.混合廃棄物その他!$AS$31</f>
        <v>0</v>
      </c>
      <c r="AA55" s="524">
        <f t="shared" si="4"/>
        <v>0</v>
      </c>
    </row>
    <row r="56" spans="2:27" ht="19.899999999999999" customHeight="1">
      <c r="G56" s="11" t="s">
        <v>104</v>
      </c>
    </row>
    <row r="58" spans="2:27" s="499" customFormat="1">
      <c r="G58" s="499">
        <f>IF(ｱ.燃え殻!$P$16="エラー！：⑥残さ物量があるのに、④自ら中間処理した量がゼロになっています",1,0)</f>
        <v>0</v>
      </c>
      <c r="H58" s="499">
        <f>IF(ｲ.汚泥!$P$16="エラー！：⑥残さ物量があるのに、④自ら中間処理した量がゼロになっています",1,0)</f>
        <v>0</v>
      </c>
      <c r="I58" s="499">
        <f>IF(ｳ.廃油!$P$16="エラー！：⑥残さ物量があるのに、④自ら中間処理した量がゼロになっています",1,0)</f>
        <v>0</v>
      </c>
      <c r="J58" s="499">
        <f>IF(ｴ.廃酸!$P$16="エラー！：⑥残さ物量があるのに、④自ら中間処理した量がゼロになっています",1,0)</f>
        <v>0</v>
      </c>
      <c r="K58" s="499">
        <f>IF(ｵ.廃ｱﾙｶﾘ!$P$16="エラー！：⑥残さ物量があるのに、④自ら中間処理した量がゼロになっています",1,0)</f>
        <v>0</v>
      </c>
      <c r="L58" s="499">
        <f>IF(ｶ.廃ﾌﾟﾗ類!$P$16="エラー！：⑥残さ物量があるのに、④自ら中間処理した量がゼロになっています",1,0)</f>
        <v>0</v>
      </c>
      <c r="M58" s="499">
        <f>IF(ｷ.紙くず!$P$16="エラー！：⑥残さ物量があるのに、④自ら中間処理した量がゼロになっています",1,0)</f>
        <v>0</v>
      </c>
      <c r="N58" s="499">
        <f>IF(ｸ.木くず!$P$16="エラー！：⑥残さ物量があるのに、④自ら中間処理した量がゼロになっています",1,0)</f>
        <v>0</v>
      </c>
      <c r="O58" s="499">
        <f>IF(ｹ.繊維くず!$P$16="エラー！：⑥残さ物量があるのに、④自ら中間処理した量がゼロになっています",1,0)</f>
        <v>0</v>
      </c>
      <c r="P58" s="499">
        <f>IF(ｺ.動植物性残さ!$P$16="エラー！：⑥残さ物量があるのに、④自ら中間処理した量がゼロになっています",1,0)</f>
        <v>0</v>
      </c>
      <c r="Q58" s="499">
        <f>IF(ｻ.動物系固形不要物!$P$16="エラー！：⑥残さ物量があるのに、④自ら中間処理した量がゼロになっています",1,0)</f>
        <v>0</v>
      </c>
      <c r="R58" s="499">
        <f>IF(ｼ.ｺﾞﾑくず!$P$16="エラー！：⑥残さ物量があるのに、④自ら中間処理した量がゼロになっています",1,0)</f>
        <v>0</v>
      </c>
      <c r="S58" s="499">
        <f>IF(ｽ.金属くず!$P$16="エラー！：⑥残さ物量があるのに、④自ら中間処理した量がゼロになっています",1,0)</f>
        <v>0</v>
      </c>
      <c r="T58" s="499">
        <f>IF(ｾ.ｶﾞﾗｽ･ｺﾝｸﾘ･陶磁器くず!$P$16="エラー！：⑥残さ物量があるのに、④自ら中間処理した量がゼロになっています",1,0)</f>
        <v>0</v>
      </c>
      <c r="U58" s="499">
        <f>IF(ｿ.鉱さい!$P$16="エラー！：⑥残さ物量があるのに、④自ら中間処理した量がゼロになっています",1,0)</f>
        <v>0</v>
      </c>
      <c r="V58" s="499">
        <f>IF(ﾀ.がれき類!$P$16="エラー！：⑥残さ物量があるのに、④自ら中間処理した量がゼロになっています",1,0)</f>
        <v>0</v>
      </c>
      <c r="W58" s="499">
        <f>IF(ﾁ.動物のふん尿!$P$16="エラー！：⑥残さ物量があるのに、④自ら中間処理した量がゼロになっています",1,0)</f>
        <v>0</v>
      </c>
      <c r="X58" s="499">
        <f>IF(ﾂ.動物の死体!$P$16="エラー！：⑥残さ物量があるのに、④自ら中間処理した量がゼロになっています",1,0)</f>
        <v>0</v>
      </c>
      <c r="Y58" s="499">
        <f>IF(ﾃ.ばいじん!$P$16="エラー！：⑥残さ物量があるのに、④自ら中間処理した量がゼロになっています",1,0)</f>
        <v>0</v>
      </c>
      <c r="Z58" s="499">
        <f>IF(ﾄ.混合廃棄物その他!$P$16="エラー！：⑥残さ物量があるのに、④自ら中間処理した量がゼロになっています",1,0)</f>
        <v>0</v>
      </c>
    </row>
    <row r="59" spans="2:27" s="499" customFormat="1">
      <c r="G59" s="500">
        <f>IF(ｱ.燃え殻!$P$22="エラー !：④の内数である⑤の量が④を超えています",1,0)</f>
        <v>0</v>
      </c>
      <c r="H59" s="499">
        <f>IF(ｲ.汚泥!$P$22="エラー !：④の内数である⑤の量が④を超えています",1,0)</f>
        <v>0</v>
      </c>
      <c r="I59" s="499">
        <f>IF(ｳ.廃油!$P$22="エラー !：④の内数である⑤の量が④を超えています",1,0)</f>
        <v>0</v>
      </c>
      <c r="J59" s="499">
        <f>IF(ｴ.廃酸!$P$22="エラー !：④の内数である⑤の量が④を超えています",1,0)</f>
        <v>0</v>
      </c>
      <c r="K59" s="499">
        <f>IF(ｵ.廃ｱﾙｶﾘ!$P$22="エラー !：④の内数である⑤の量が④を超えています",1,0)</f>
        <v>0</v>
      </c>
      <c r="L59" s="499">
        <f>IF(ｶ.廃ﾌﾟﾗ類!$P$22="エラー !：④の内数である⑤の量が④を超えています",1,0)</f>
        <v>0</v>
      </c>
      <c r="M59" s="499">
        <f>IF(ｷ.紙くず!$P$22="エラー !：④の内数である⑤の量が④を超えています",1,0)</f>
        <v>0</v>
      </c>
      <c r="N59" s="499">
        <f>IF(ｸ.木くず!$P$22="エラー !：④の内数である⑤の量が④を超えています",1,0)</f>
        <v>0</v>
      </c>
      <c r="O59" s="499">
        <f>IF(ｹ.繊維くず!$P$22="エラー !：④の内数である⑤の量が④を超えています",1,0)</f>
        <v>0</v>
      </c>
      <c r="P59" s="499">
        <f>IF(ｺ.動植物性残さ!$P$22="エラー !：④の内数である⑤の量が④を超えています",1,0)</f>
        <v>0</v>
      </c>
      <c r="Q59" s="499">
        <f>IF(ｻ.動物系固形不要物!$P$22="エラー !：④の内数である⑤の量が④を超えています",1,0)</f>
        <v>0</v>
      </c>
      <c r="R59" s="499">
        <f>IF(ｼ.ｺﾞﾑくず!$P$22="エラー !：④の内数である⑤の量が④を超えています",1,0)</f>
        <v>0</v>
      </c>
      <c r="S59" s="499">
        <f>IF(ｽ.金属くず!$P$22="エラー !：④の内数である⑤の量が④を超えています",1,0)</f>
        <v>0</v>
      </c>
      <c r="T59" s="499">
        <f>IF(ｾ.ｶﾞﾗｽ･ｺﾝｸﾘ･陶磁器くず!$P$22="エラー !：④の内数である⑤の量が④を超えています",1,0)</f>
        <v>0</v>
      </c>
      <c r="U59" s="499">
        <f>IF(ｿ.鉱さい!$P$22="エラー !：④の内数である⑤の量が④を超えています",1,0)</f>
        <v>0</v>
      </c>
      <c r="V59" s="499">
        <f>IF(ﾀ.がれき類!$P$22="エラー !：④の内数である⑤の量が④を超えています",1,0)</f>
        <v>0</v>
      </c>
      <c r="W59" s="499">
        <f>IF(ﾁ.動物のふん尿!$P$22="エラー !：④の内数である⑤の量が④を超えています",1,0)</f>
        <v>0</v>
      </c>
      <c r="X59" s="499">
        <f>IF(ﾂ.動物の死体!$P$22="エラー !：④の内数である⑤の量が④を超えています",1,0)</f>
        <v>0</v>
      </c>
      <c r="Y59" s="499">
        <f>IF(ﾃ.ばいじん!$P$22="エラー !：④の内数である⑤の量が④を超えています",1,0)</f>
        <v>0</v>
      </c>
      <c r="Z59" s="499">
        <f>IF(ﾄ.混合廃棄物その他!$P$22="エラー !：④の内数である⑤の量が④を超えています",1,0)</f>
        <v>0</v>
      </c>
    </row>
    <row r="60" spans="2:27" s="499" customFormat="1">
      <c r="G60" s="500">
        <f>IF(ｱ.燃え殻!$AL$31="エラー !：⑩の内数である⑪の量が⑩を超えています",1,0)</f>
        <v>0</v>
      </c>
      <c r="H60" s="499">
        <f>IF(ｲ.汚泥!$AL$31="エラー !：⑩の内数である⑪の量が⑩を超えています",1,0)</f>
        <v>0</v>
      </c>
      <c r="I60" s="499">
        <f>IF(ｳ.廃油!$AL$31="エラー !：⑩の内数である⑪の量が⑩を超えています",1,0)</f>
        <v>0</v>
      </c>
      <c r="J60" s="499">
        <f>IF(ｴ.廃酸!$AL$31="エラー !：⑩の内数である⑪の量が⑩を超えています",1,0)</f>
        <v>0</v>
      </c>
      <c r="K60" s="499">
        <f>IF(ｵ.廃ｱﾙｶﾘ!$AL$31="エラー !：⑩の内数である⑪の量が⑩を超えています",1,0)</f>
        <v>0</v>
      </c>
      <c r="L60" s="499">
        <f>IF(ｶ.廃ﾌﾟﾗ類!$AL$31="エラー !：⑩の内数である⑪の量が⑩を超えています",1,0)</f>
        <v>0</v>
      </c>
      <c r="M60" s="499">
        <f>IF(ｷ.紙くず!$AL$31="エラー !：⑩の内数である⑪の量が⑩を超えています",1,0)</f>
        <v>0</v>
      </c>
      <c r="N60" s="499">
        <f>IF(ｸ.木くず!$AL$31="エラー !：⑩の内数である⑪の量が⑩を超えています",1,0)</f>
        <v>0</v>
      </c>
      <c r="O60" s="499">
        <f>IF(ｹ.繊維くず!$AL$31="エラー !：⑩の内数である⑪の量が⑩を超えています",1,0)</f>
        <v>0</v>
      </c>
      <c r="P60" s="499">
        <f>IF(ｺ.動植物性残さ!$AL$31="エラー !：⑩の内数である⑪の量が⑩を超えています",1,0)</f>
        <v>0</v>
      </c>
      <c r="Q60" s="499">
        <f>IF(ｻ.動物系固形不要物!$AL$31="エラー !：⑩の内数である⑪の量が⑩を超えています",1,0)</f>
        <v>0</v>
      </c>
      <c r="R60" s="499">
        <f>IF(ｼ.ｺﾞﾑくず!$AL$31="エラー !：⑩の内数である⑪の量が⑩を超えています",1,0)</f>
        <v>0</v>
      </c>
      <c r="S60" s="499">
        <f>IF(ｽ.金属くず!$AL$31="エラー !：⑩の内数である⑪の量が⑩を超えています",1,0)</f>
        <v>0</v>
      </c>
      <c r="T60" s="499">
        <f>IF(ｾ.ｶﾞﾗｽ･ｺﾝｸﾘ･陶磁器くず!$AL$31="エラー !：⑩の内数である⑪の量が⑩を超えています",1,0)</f>
        <v>0</v>
      </c>
      <c r="U60" s="499">
        <f>IF(ｿ.鉱さい!$AL$31="エラー !：⑩の内数である⑪の量が⑩を超えています",1,0)</f>
        <v>0</v>
      </c>
      <c r="V60" s="499">
        <f>IF(ﾀ.がれき類!$AL$31="エラー !：⑩の内数である⑪の量が⑩を超えています",1,0)</f>
        <v>0</v>
      </c>
      <c r="W60" s="499">
        <f>IF(ﾁ.動物のふん尿!$AL$31="エラー !：⑩の内数である⑪の量が⑩を超えています",1,0)</f>
        <v>0</v>
      </c>
      <c r="X60" s="499">
        <f>IF(ﾂ.動物の死体!$AL$31="エラー !：⑩の内数である⑪の量が⑩を超えています",1,0)</f>
        <v>0</v>
      </c>
      <c r="Y60" s="499">
        <f>IF(ﾃ.ばいじん!$AL$31="エラー !：⑩の内数である⑪の量が⑩を超えています",1,0)</f>
        <v>0</v>
      </c>
      <c r="Z60" s="499">
        <f>IF(ﾄ.混合廃棄物その他!$AL$31="エラー !：⑩の内数である⑪の量が⑩を超えています",1,0)</f>
        <v>0</v>
      </c>
    </row>
    <row r="61" spans="2:27" s="499" customFormat="1">
      <c r="G61" s="500">
        <f>IF(ｱ.燃え殻!$AS$28="エラー !：⑩の内数である（⑫+⑬＋⑭）の量が⑩を超えています",1,0)</f>
        <v>0</v>
      </c>
      <c r="H61" s="499">
        <f>IF(ｲ.汚泥!$AS$28="エラー !：⑩の内数である（⑫+⑬＋⑭）の量が⑩を超えています",1,0)</f>
        <v>0</v>
      </c>
      <c r="I61" s="499">
        <f>IF(ｳ.廃油!$AS$28="エラー !：⑩の内数である（⑫+⑬＋⑭）の量が⑩を超えています",1,0)</f>
        <v>0</v>
      </c>
      <c r="J61" s="499">
        <f>IF(ｴ.廃酸!$AS$28="エラー !：⑩の内数である（⑫+⑬＋⑭）の量が⑩を超えています",1,0)</f>
        <v>0</v>
      </c>
      <c r="K61" s="499">
        <f>IF(ｵ.廃ｱﾙｶﾘ!$AS$28="エラー !：⑩の内数である（⑫+⑬＋⑭）の量が⑩を超えています",1,0)</f>
        <v>0</v>
      </c>
      <c r="L61" s="499">
        <f>IF(ｶ.廃ﾌﾟﾗ類!$AS$28="エラー !：⑩の内数である（⑫+⑬＋⑭）の量が⑩を超えています",1,0)</f>
        <v>0</v>
      </c>
      <c r="M61" s="499">
        <f>IF(ｷ.紙くず!$AS$28="エラー !：⑩の内数である（⑫+⑬＋⑭）の量が⑩を超えています",1,0)</f>
        <v>0</v>
      </c>
      <c r="N61" s="499">
        <f>IF(ｸ.木くず!$AS$28="エラー !：⑩の内数である（⑫+⑬＋⑭）の量が⑩を超えています",1,0)</f>
        <v>0</v>
      </c>
      <c r="O61" s="499">
        <f>IF(ｹ.繊維くず!$AS$28="エラー !：⑩の内数である（⑫+⑬＋⑭）の量が⑩を超えています",1,0)</f>
        <v>0</v>
      </c>
      <c r="P61" s="499">
        <f>IF(ｺ.動植物性残さ!$AS$28="エラー !：⑩の内数である（⑫+⑬＋⑭）の量が⑩を超えています",1,0)</f>
        <v>0</v>
      </c>
      <c r="Q61" s="499">
        <f>IF(ｻ.動物系固形不要物!$AS$28="エラー !：⑩の内数である（⑫+⑬＋⑭）の量が⑩を超えています",1,0)</f>
        <v>0</v>
      </c>
      <c r="R61" s="499">
        <f>IF(ｼ.ｺﾞﾑくず!$AS$28="エラー !：⑩の内数である（⑫+⑬＋⑭）の量が⑩を超えています",1,0)</f>
        <v>0</v>
      </c>
      <c r="S61" s="499">
        <f>IF(ｽ.金属くず!$AS$28="エラー !：⑩の内数である（⑫+⑬＋⑭）の量が⑩を超えています",1,0)</f>
        <v>0</v>
      </c>
      <c r="T61" s="499">
        <f>IF(ｾ.ｶﾞﾗｽ･ｺﾝｸﾘ･陶磁器くず!$AS$28="エラー !：⑩の内数である（⑫+⑬＋⑭）の量が⑩を超えています",1,0)</f>
        <v>0</v>
      </c>
      <c r="U61" s="499">
        <f>IF(ｿ.鉱さい!$AS$28="エラー !：⑩の内数である（⑫+⑬＋⑭）の量が⑩を超えています",1,0)</f>
        <v>0</v>
      </c>
      <c r="V61" s="499">
        <f>IF(ﾀ.がれき類!$AS$28="エラー !：⑩の内数である（⑫+⑬＋⑭）の量が⑩を超えています",1,0)</f>
        <v>0</v>
      </c>
      <c r="W61" s="499">
        <f>IF(ﾁ.動物のふん尿!$AS$28="エラー !：⑩の内数である（⑫+⑬＋⑭）の量が⑩を超えています",1,0)</f>
        <v>0</v>
      </c>
      <c r="X61" s="499">
        <f>IF(ﾂ.動物の死体!$AS$28="エラー !：⑩の内数である（⑫+⑬＋⑭）の量が⑩を超えています",1,0)</f>
        <v>0</v>
      </c>
      <c r="Y61" s="499">
        <f>IF(ﾃ.ばいじん!$AS$28="エラー !：⑩の内数である（⑫+⑬＋⑭）の量が⑩を超えています",1,0)</f>
        <v>0</v>
      </c>
      <c r="Z61" s="499">
        <f>IF(ﾄ.混合廃棄物その他!$AS$28="エラー !：⑩の内数である（⑫+⑬＋⑭）の量が⑩を超えています",1,0)</f>
        <v>0</v>
      </c>
    </row>
    <row r="62" spans="2:27" s="499" customFormat="1">
      <c r="G62" s="500">
        <f>IF(ｱ.燃え殻!$AS$32="エラー !：⑩の内数である（⑫+⑬＋⑭）の量が⑩を超えています",1,0)</f>
        <v>0</v>
      </c>
      <c r="H62" s="499">
        <f>IF(ｲ.汚泥!$AS$32="エラー !：⑩の内数である（⑫+⑬＋⑭）の量が⑩を超えています",1,0)</f>
        <v>0</v>
      </c>
      <c r="I62" s="499">
        <f>IF(ｳ.廃油!$AS$32="エラー !：⑩の内数である（⑫+⑬＋⑭）の量が⑩を超えています",1,0)</f>
        <v>0</v>
      </c>
      <c r="J62" s="499">
        <f>IF(ｴ.廃酸!$AS$32="エラー !：⑩の内数である（⑫+⑬＋⑭）の量が⑩を超えています",1,0)</f>
        <v>0</v>
      </c>
      <c r="K62" s="499">
        <f>IF(ｵ.廃ｱﾙｶﾘ!$AS$32="エラー !：⑩の内数である（⑫+⑬＋⑭）の量が⑩を超えています",1,0)</f>
        <v>0</v>
      </c>
      <c r="L62" s="499">
        <f>IF(ｶ.廃ﾌﾟﾗ類!$AS$32="エラー !：⑩の内数である（⑫+⑬＋⑭）の量が⑩を超えています",1,0)</f>
        <v>0</v>
      </c>
      <c r="M62" s="499">
        <f>IF(ｷ.紙くず!$AS$32="エラー !：⑩の内数である（⑫+⑬＋⑭）の量が⑩を超えています",1,0)</f>
        <v>0</v>
      </c>
      <c r="N62" s="499">
        <f>IF(ｸ.木くず!$AS$32="エラー !：⑩の内数である（⑫+⑬＋⑭）の量が⑩を超えています",1,0)</f>
        <v>0</v>
      </c>
      <c r="O62" s="499">
        <f>IF(ｹ.繊維くず!$AS$32="エラー !：⑩の内数である（⑫+⑬＋⑭）の量が⑩を超えています",1,0)</f>
        <v>0</v>
      </c>
      <c r="P62" s="499">
        <f>IF(ｺ.動植物性残さ!$AS$32="エラー !：⑩の内数である（⑫+⑬＋⑭）の量が⑩を超えています",1,0)</f>
        <v>0</v>
      </c>
      <c r="Q62" s="499">
        <f>IF(ｻ.動物系固形不要物!$AS$32="エラー !：⑩の内数である（⑫+⑬＋⑭）の量が⑩を超えています",1,0)</f>
        <v>0</v>
      </c>
      <c r="R62" s="499">
        <f>IF(ｼ.ｺﾞﾑくず!$AS$32="エラー !：⑩の内数である（⑫+⑬＋⑭）の量が⑩を超えています",1,0)</f>
        <v>0</v>
      </c>
      <c r="S62" s="499">
        <f>IF(ｽ.金属くず!$AS$32="エラー !：⑩の内数である（⑫+⑬＋⑭）の量が⑩を超えています",1,0)</f>
        <v>0</v>
      </c>
      <c r="T62" s="499">
        <f>IF(ｾ.ｶﾞﾗｽ･ｺﾝｸﾘ･陶磁器くず!$AS$32="エラー !：⑩の内数である（⑫+⑬＋⑭）の量が⑩を超えています",1,0)</f>
        <v>0</v>
      </c>
      <c r="U62" s="499">
        <f>IF(ｿ.鉱さい!$AS$32="エラー !：⑩の内数である（⑫+⑬＋⑭）の量が⑩を超えています",1,0)</f>
        <v>0</v>
      </c>
      <c r="V62" s="499">
        <f>IF(ﾀ.がれき類!$AS$32="エラー !：⑩の内数である（⑫+⑬＋⑭）の量が⑩を超えています",1,0)</f>
        <v>0</v>
      </c>
      <c r="W62" s="499">
        <f>IF(ﾁ.動物のふん尿!$AS$32="エラー !：⑩の内数である（⑫+⑬＋⑭）の量が⑩を超えています",1,0)</f>
        <v>0</v>
      </c>
      <c r="X62" s="499">
        <f>IF(ﾂ.動物の死体!$AS$32="エラー !：⑩の内数である（⑫+⑬＋⑭）の量が⑩を超えています",1,0)</f>
        <v>0</v>
      </c>
      <c r="Y62" s="499">
        <f>IF(ﾃ.ばいじん!$AS$32="エラー !：⑩の内数である（⑫+⑬＋⑭）の量が⑩を超えています",1,0)</f>
        <v>0</v>
      </c>
      <c r="Z62" s="499">
        <f>IF(ﾄ.混合廃棄物その他!$AS$32="エラー !：⑩の内数である（⑫+⑬＋⑭）の量が⑩を超えています",1,0)</f>
        <v>0</v>
      </c>
    </row>
    <row r="63" spans="2:27" s="499" customFormat="1">
      <c r="G63" s="501">
        <f>IF(G9="0",+G19+G20,+G9+G19+G20)</f>
        <v>0</v>
      </c>
      <c r="H63" s="501">
        <f t="shared" ref="H63:Z63" si="10">IF(H9="0",+H19+H20,+H9+H19+H20)</f>
        <v>245.9</v>
      </c>
      <c r="I63" s="501">
        <f t="shared" si="10"/>
        <v>12.4</v>
      </c>
      <c r="J63" s="501">
        <f t="shared" si="10"/>
        <v>0.4</v>
      </c>
      <c r="K63" s="501">
        <f t="shared" si="10"/>
        <v>0.5</v>
      </c>
      <c r="L63" s="501">
        <f t="shared" si="10"/>
        <v>73.900000000000006</v>
      </c>
      <c r="M63" s="501">
        <f t="shared" si="10"/>
        <v>1</v>
      </c>
      <c r="N63" s="501">
        <f t="shared" si="10"/>
        <v>300</v>
      </c>
      <c r="O63" s="501">
        <f t="shared" si="10"/>
        <v>0</v>
      </c>
      <c r="P63" s="501">
        <f t="shared" si="10"/>
        <v>0</v>
      </c>
      <c r="Q63" s="501">
        <f t="shared" si="10"/>
        <v>0</v>
      </c>
      <c r="R63" s="501">
        <f t="shared" si="10"/>
        <v>0</v>
      </c>
      <c r="S63" s="501">
        <f t="shared" si="10"/>
        <v>254.5</v>
      </c>
      <c r="T63" s="501">
        <f t="shared" si="10"/>
        <v>0.6</v>
      </c>
      <c r="U63" s="501">
        <f t="shared" si="10"/>
        <v>100</v>
      </c>
      <c r="V63" s="501">
        <f t="shared" si="10"/>
        <v>7990.1</v>
      </c>
      <c r="W63" s="501">
        <f t="shared" si="10"/>
        <v>0</v>
      </c>
      <c r="X63" s="501">
        <f t="shared" si="10"/>
        <v>0</v>
      </c>
      <c r="Y63" s="501">
        <f t="shared" si="10"/>
        <v>0</v>
      </c>
      <c r="Z63" s="501">
        <f t="shared" si="10"/>
        <v>114.5</v>
      </c>
      <c r="AA63" s="502">
        <f>+AA9+AA19+AA20</f>
        <v>9093.7999999999993</v>
      </c>
    </row>
    <row r="64" spans="2:27" s="499" customFormat="1" ht="13.5">
      <c r="F64" s="503"/>
    </row>
    <row r="65" spans="6:6" s="499" customFormat="1" ht="13.5">
      <c r="F65" s="503"/>
    </row>
    <row r="66" spans="6:6" s="499" customFormat="1" ht="13.5">
      <c r="F66" s="503"/>
    </row>
    <row r="67" spans="6:6" s="499" customFormat="1" ht="13.5">
      <c r="F67" s="503"/>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AV93"/>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6" hidden="1" customWidth="1"/>
    <col min="2" max="2" width="3.375" style="26" customWidth="1"/>
    <col min="3" max="3" width="3.375" style="235" customWidth="1"/>
    <col min="4" max="4" width="2.625" style="235" customWidth="1"/>
    <col min="5" max="5" width="9.625" style="235" customWidth="1"/>
    <col min="6" max="6" width="2.75" style="235" customWidth="1"/>
    <col min="7" max="7" width="6.75" style="235" customWidth="1"/>
    <col min="8" max="8" width="13.75" style="235" customWidth="1"/>
    <col min="9" max="9" width="5.75" style="235" customWidth="1"/>
    <col min="10" max="10" width="3.75" style="235" customWidth="1"/>
    <col min="11" max="11" width="10.75" style="235" customWidth="1"/>
    <col min="12" max="12" width="6.75" style="235" customWidth="1"/>
    <col min="13" max="13" width="7.75" style="235" customWidth="1"/>
    <col min="14" max="14" width="6.75" style="235" customWidth="1"/>
    <col min="15" max="15" width="7.75" style="235" customWidth="1"/>
    <col min="16" max="16" width="2.25" style="44" customWidth="1"/>
    <col min="17" max="24" width="9" style="46"/>
    <col min="25" max="16384" width="9" style="44"/>
  </cols>
  <sheetData>
    <row r="1" spans="1:16" ht="16.149999999999999" customHeight="1">
      <c r="C1" s="84" t="s">
        <v>272</v>
      </c>
    </row>
    <row r="2" spans="1:16" ht="16.149999999999999" customHeight="1">
      <c r="C2" s="84"/>
    </row>
    <row r="3" spans="1:16" ht="13.9" customHeight="1" thickBot="1">
      <c r="O3" s="240" t="s">
        <v>158</v>
      </c>
    </row>
    <row r="4" spans="1:16" ht="13.5">
      <c r="A4" s="44">
        <v>14</v>
      </c>
      <c r="M4" s="899" t="s">
        <v>325</v>
      </c>
      <c r="N4" s="242" t="s">
        <v>112</v>
      </c>
      <c r="O4" s="243" t="s">
        <v>113</v>
      </c>
    </row>
    <row r="5" spans="1:16" ht="20.100000000000001" customHeight="1" thickBot="1">
      <c r="A5" s="26" t="e">
        <f>+#REF!</f>
        <v>#REF!</v>
      </c>
      <c r="C5" s="235" t="s">
        <v>295</v>
      </c>
      <c r="M5" s="900"/>
      <c r="N5" s="280" t="str">
        <f>+表紙!N28</f>
        <v>○</v>
      </c>
      <c r="O5" s="281" t="str">
        <f>+表紙!O28</f>
        <v>　</v>
      </c>
    </row>
    <row r="6" spans="1:16" ht="13.5">
      <c r="C6" s="626" t="s">
        <v>390</v>
      </c>
      <c r="D6" s="901"/>
      <c r="E6" s="901"/>
      <c r="F6" s="901"/>
      <c r="G6" s="901"/>
      <c r="H6" s="901"/>
      <c r="I6" s="901"/>
      <c r="J6" s="901"/>
      <c r="K6" s="901"/>
      <c r="L6" s="901"/>
      <c r="M6" s="901"/>
      <c r="N6" s="901"/>
      <c r="O6" s="901"/>
    </row>
    <row r="7" spans="1:16" ht="7.5" customHeight="1">
      <c r="C7" s="245"/>
      <c r="D7" s="246"/>
      <c r="E7" s="246"/>
      <c r="F7" s="246"/>
      <c r="G7" s="246"/>
      <c r="H7" s="246"/>
      <c r="I7" s="246"/>
      <c r="J7" s="246"/>
      <c r="K7" s="246"/>
      <c r="L7" s="246"/>
      <c r="M7" s="246"/>
      <c r="N7" s="246"/>
      <c r="O7" s="247"/>
    </row>
    <row r="8" spans="1:16" ht="12" customHeight="1">
      <c r="C8" s="589" t="s">
        <v>296</v>
      </c>
      <c r="D8" s="902"/>
      <c r="E8" s="902"/>
      <c r="F8" s="902"/>
      <c r="G8" s="902"/>
      <c r="H8" s="902"/>
      <c r="I8" s="902"/>
      <c r="J8" s="902"/>
      <c r="K8" s="902"/>
      <c r="L8" s="902"/>
      <c r="M8" s="902"/>
      <c r="N8" s="902"/>
      <c r="O8" s="903"/>
      <c r="P8" s="241"/>
    </row>
    <row r="9" spans="1:16" ht="12" customHeight="1">
      <c r="C9" s="904"/>
      <c r="D9" s="905"/>
      <c r="E9" s="905"/>
      <c r="F9" s="905"/>
      <c r="G9" s="905"/>
      <c r="H9" s="905"/>
      <c r="I9" s="905"/>
      <c r="J9" s="905"/>
      <c r="K9" s="905"/>
      <c r="L9" s="905"/>
      <c r="M9" s="905"/>
      <c r="N9" s="905"/>
      <c r="O9" s="906"/>
    </row>
    <row r="10" spans="1:16" ht="10.15" customHeight="1">
      <c r="C10" s="248"/>
      <c r="D10" s="249"/>
      <c r="E10" s="249"/>
      <c r="F10" s="249"/>
      <c r="G10" s="249"/>
      <c r="H10" s="249"/>
      <c r="I10" s="249"/>
      <c r="J10" s="249"/>
      <c r="K10" s="249"/>
      <c r="L10" s="249"/>
      <c r="M10" s="249"/>
      <c r="N10" s="249"/>
      <c r="O10" s="250"/>
    </row>
    <row r="11" spans="1:16" ht="13.5">
      <c r="C11" s="248"/>
      <c r="D11" s="249"/>
      <c r="E11" s="249"/>
      <c r="F11" s="249"/>
      <c r="G11" s="249"/>
      <c r="H11" s="249"/>
      <c r="I11" s="249"/>
      <c r="J11" s="249"/>
      <c r="K11" s="249"/>
      <c r="L11" s="907" t="str">
        <f>+表紙!L34</f>
        <v>令和 ７ 年 ６ 月 ３０ 日</v>
      </c>
      <c r="M11" s="908"/>
      <c r="N11" s="908"/>
      <c r="O11" s="909"/>
    </row>
    <row r="12" spans="1:16" ht="13.15" customHeight="1">
      <c r="C12" s="248"/>
      <c r="D12" s="249"/>
      <c r="E12" s="249"/>
      <c r="F12" s="249"/>
      <c r="G12" s="249"/>
      <c r="H12" s="249"/>
      <c r="I12" s="249"/>
      <c r="J12" s="249"/>
      <c r="K12" s="249"/>
      <c r="L12" s="249"/>
      <c r="M12" s="249"/>
      <c r="N12" s="249"/>
      <c r="O12" s="251"/>
    </row>
    <row r="13" spans="1:16" ht="13.5">
      <c r="C13" s="910" t="str">
        <f>+表紙!C36</f>
        <v>横浜市長</v>
      </c>
      <c r="D13" s="911"/>
      <c r="E13" s="911"/>
      <c r="F13" s="911"/>
      <c r="G13" s="252" t="s">
        <v>5</v>
      </c>
      <c r="H13" s="249"/>
      <c r="I13" s="249"/>
      <c r="J13" s="249"/>
      <c r="K13" s="249"/>
      <c r="L13" s="249"/>
      <c r="M13" s="249"/>
      <c r="N13" s="249"/>
      <c r="O13" s="250"/>
    </row>
    <row r="14" spans="1:16" ht="8.25" customHeight="1">
      <c r="C14" s="248"/>
      <c r="D14" s="249"/>
      <c r="E14" s="249"/>
      <c r="F14" s="249"/>
      <c r="G14" s="249"/>
      <c r="H14" s="249"/>
      <c r="I14" s="249"/>
      <c r="J14" s="249"/>
      <c r="K14" s="249"/>
      <c r="L14" s="249"/>
      <c r="M14" s="249"/>
      <c r="N14" s="249"/>
      <c r="O14" s="250"/>
    </row>
    <row r="15" spans="1:16" ht="13.15" customHeight="1">
      <c r="A15" s="26">
        <v>3</v>
      </c>
      <c r="C15" s="248"/>
      <c r="D15" s="249"/>
      <c r="E15" s="249"/>
      <c r="F15" s="249"/>
      <c r="G15" s="249"/>
      <c r="H15" s="244" t="s">
        <v>270</v>
      </c>
      <c r="I15" s="244"/>
      <c r="J15" s="249"/>
      <c r="K15" s="249"/>
      <c r="L15" s="249"/>
      <c r="M15" s="249"/>
      <c r="N15" s="249"/>
      <c r="O15" s="250"/>
    </row>
    <row r="16" spans="1:16" ht="26.25" customHeight="1">
      <c r="C16" s="248"/>
      <c r="D16" s="249"/>
      <c r="E16" s="249"/>
      <c r="F16" s="249"/>
      <c r="G16" s="249"/>
      <c r="H16" s="253" t="s">
        <v>6</v>
      </c>
      <c r="I16" s="253"/>
      <c r="J16" s="896" t="str">
        <f>+表紙!J39</f>
        <v>横浜市西区平沼１－１－８</v>
      </c>
      <c r="K16" s="896"/>
      <c r="L16" s="897"/>
      <c r="M16" s="897"/>
      <c r="N16" s="897"/>
      <c r="O16" s="898"/>
    </row>
    <row r="17" spans="1:48" ht="26.25" customHeight="1">
      <c r="C17" s="248"/>
      <c r="D17" s="249"/>
      <c r="E17" s="249"/>
      <c r="F17" s="249"/>
      <c r="G17" s="249"/>
      <c r="H17" s="253" t="s">
        <v>7</v>
      </c>
      <c r="I17" s="253"/>
      <c r="J17" s="896" t="str">
        <f>+表紙!J40</f>
        <v>株式会社関電工　南関東・東海営業本部
神奈川支店　　　支店長　　土居　誠</v>
      </c>
      <c r="K17" s="896"/>
      <c r="L17" s="897"/>
      <c r="M17" s="897"/>
      <c r="N17" s="897"/>
      <c r="O17" s="898"/>
    </row>
    <row r="18" spans="1:48">
      <c r="C18" s="248"/>
      <c r="D18" s="249"/>
      <c r="E18" s="249"/>
      <c r="F18" s="249"/>
      <c r="G18" s="249"/>
      <c r="H18" s="249"/>
      <c r="I18" s="249"/>
      <c r="J18" s="249" t="s">
        <v>8</v>
      </c>
      <c r="K18" s="249"/>
      <c r="L18" s="249"/>
      <c r="M18" s="249"/>
      <c r="N18" s="249"/>
      <c r="O18" s="250"/>
    </row>
    <row r="19" spans="1:48">
      <c r="C19" s="248"/>
      <c r="D19" s="249"/>
      <c r="E19" s="249"/>
      <c r="F19" s="249"/>
      <c r="G19" s="249"/>
      <c r="H19" s="249"/>
      <c r="I19" s="249"/>
      <c r="J19" s="254" t="s">
        <v>9</v>
      </c>
      <c r="K19" s="254"/>
      <c r="L19" s="846" t="str">
        <f>IF(+表紙!L42="","",+表紙!L42)</f>
        <v>050-3133-2098</v>
      </c>
      <c r="M19" s="846"/>
      <c r="N19" s="846"/>
      <c r="O19" s="847"/>
    </row>
    <row r="20" spans="1:48">
      <c r="C20" s="248"/>
      <c r="D20" s="249"/>
      <c r="E20" s="249"/>
      <c r="F20" s="249"/>
      <c r="G20" s="249"/>
      <c r="H20" s="249"/>
      <c r="I20" s="249"/>
      <c r="J20" s="254"/>
      <c r="K20" s="254"/>
      <c r="L20" s="249"/>
      <c r="M20" s="249"/>
      <c r="N20" s="249"/>
      <c r="O20" s="250"/>
    </row>
    <row r="21" spans="1:48" ht="6" customHeight="1">
      <c r="C21" s="248"/>
      <c r="D21" s="249"/>
      <c r="E21" s="249"/>
      <c r="F21" s="249"/>
      <c r="G21" s="249"/>
      <c r="H21" s="249"/>
      <c r="I21" s="249"/>
      <c r="J21" s="249"/>
      <c r="K21" s="249"/>
      <c r="L21" s="249"/>
      <c r="M21" s="249"/>
      <c r="N21" s="249"/>
      <c r="O21" s="250"/>
    </row>
    <row r="22" spans="1:48" ht="30" customHeight="1">
      <c r="A22" s="26">
        <v>4</v>
      </c>
      <c r="C22" s="598" t="s">
        <v>461</v>
      </c>
      <c r="D22" s="854"/>
      <c r="E22" s="854"/>
      <c r="F22" s="854"/>
      <c r="G22" s="854"/>
      <c r="H22" s="854"/>
      <c r="I22" s="854"/>
      <c r="J22" s="854"/>
      <c r="K22" s="854"/>
      <c r="L22" s="854"/>
      <c r="M22" s="854"/>
      <c r="N22" s="854"/>
      <c r="O22" s="855"/>
    </row>
    <row r="23" spans="1:48">
      <c r="C23" s="255"/>
      <c r="D23" s="256"/>
      <c r="E23" s="256"/>
      <c r="F23" s="256"/>
      <c r="G23" s="256"/>
      <c r="H23" s="256"/>
      <c r="I23" s="256"/>
      <c r="J23" s="256"/>
      <c r="K23" s="256"/>
      <c r="L23" s="256"/>
      <c r="M23" s="256"/>
      <c r="N23" s="256"/>
      <c r="O23" s="257"/>
    </row>
    <row r="24" spans="1:48" ht="18" customHeight="1">
      <c r="C24" s="862" t="s">
        <v>10</v>
      </c>
      <c r="D24" s="868"/>
      <c r="E24" s="869"/>
      <c r="F24" s="873" t="str">
        <f>+表紙!F47</f>
        <v>株式会社関電工　南関東・東海営業本部　神奈川支店</v>
      </c>
      <c r="G24" s="874"/>
      <c r="H24" s="875"/>
      <c r="I24" s="875"/>
      <c r="J24" s="875"/>
      <c r="K24" s="875"/>
      <c r="L24" s="875"/>
      <c r="M24" s="878" t="s">
        <v>436</v>
      </c>
      <c r="N24" s="879"/>
      <c r="O24" s="880"/>
    </row>
    <row r="25" spans="1:48" ht="18" customHeight="1">
      <c r="C25" s="870"/>
      <c r="D25" s="871"/>
      <c r="E25" s="872"/>
      <c r="F25" s="876"/>
      <c r="G25" s="877"/>
      <c r="H25" s="877"/>
      <c r="I25" s="877"/>
      <c r="J25" s="877"/>
      <c r="K25" s="877"/>
      <c r="L25" s="877"/>
      <c r="M25" s="881">
        <f>表紙!M48</f>
        <v>2279</v>
      </c>
      <c r="N25" s="882"/>
      <c r="O25" s="883"/>
    </row>
    <row r="26" spans="1:48" ht="18" customHeight="1">
      <c r="C26" s="862" t="s">
        <v>11</v>
      </c>
      <c r="D26" s="863"/>
      <c r="E26" s="864"/>
      <c r="F26" s="856" t="str">
        <f>+表紙!F49</f>
        <v>横浜市西区平沼１－１－８</v>
      </c>
      <c r="G26" s="857"/>
      <c r="H26" s="857"/>
      <c r="I26" s="857"/>
      <c r="J26" s="857"/>
      <c r="K26" s="857"/>
      <c r="L26" s="139" t="s">
        <v>172</v>
      </c>
      <c r="M26" s="258"/>
      <c r="N26" s="860" t="str">
        <f>IF(+表紙!N49="","",+表紙!N49)</f>
        <v>050-3133-2098</v>
      </c>
      <c r="O26" s="861"/>
    </row>
    <row r="27" spans="1:48" ht="18" customHeight="1">
      <c r="C27" s="865"/>
      <c r="D27" s="866"/>
      <c r="E27" s="867"/>
      <c r="F27" s="858"/>
      <c r="G27" s="859"/>
      <c r="H27" s="859"/>
      <c r="I27" s="859"/>
      <c r="J27" s="859"/>
      <c r="K27" s="859"/>
      <c r="L27" s="238"/>
      <c r="M27" s="237"/>
      <c r="N27" s="239"/>
      <c r="O27" s="138"/>
    </row>
    <row r="28" spans="1:48" s="25" customFormat="1" ht="26.25" customHeight="1">
      <c r="A28" s="26"/>
      <c r="B28" s="26"/>
      <c r="C28" s="367" t="s">
        <v>364</v>
      </c>
      <c r="D28" s="368"/>
      <c r="E28" s="368"/>
      <c r="F28" s="369"/>
      <c r="G28" s="369"/>
      <c r="H28" s="369"/>
      <c r="I28" s="369"/>
      <c r="J28" s="369"/>
      <c r="K28" s="369"/>
      <c r="L28" s="370"/>
      <c r="M28" s="371"/>
      <c r="N28" s="372"/>
      <c r="O28" s="373"/>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row>
    <row r="29" spans="1:48" s="25" customFormat="1" ht="24" customHeight="1">
      <c r="A29" s="26"/>
      <c r="B29" s="26"/>
      <c r="C29" s="374"/>
      <c r="D29" s="375" t="s">
        <v>17</v>
      </c>
      <c r="E29" s="376" t="s">
        <v>12</v>
      </c>
      <c r="F29" s="884" t="str">
        <f>+表紙!F52</f>
        <v>Ｄ－建設業</v>
      </c>
      <c r="G29" s="885"/>
      <c r="H29" s="885"/>
      <c r="I29" s="885"/>
      <c r="J29" s="369" t="s">
        <v>47</v>
      </c>
      <c r="K29" s="369"/>
      <c r="L29" s="886" t="str">
        <f>+表紙!L52</f>
        <v>設備工事業</v>
      </c>
      <c r="M29" s="886"/>
      <c r="N29" s="887"/>
      <c r="O29" s="88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row>
    <row r="30" spans="1:48" s="25" customFormat="1" ht="22.5" customHeight="1">
      <c r="A30" s="26"/>
      <c r="B30" s="26"/>
      <c r="C30" s="377"/>
      <c r="D30" s="378" t="s">
        <v>19</v>
      </c>
      <c r="E30" s="379" t="s">
        <v>365</v>
      </c>
      <c r="F30" s="889" t="s">
        <v>366</v>
      </c>
      <c r="G30" s="890"/>
      <c r="H30" s="891"/>
      <c r="I30" s="889" t="s">
        <v>367</v>
      </c>
      <c r="J30" s="892"/>
      <c r="K30" s="893"/>
      <c r="L30" s="894">
        <f>+表紙!L53</f>
        <v>0</v>
      </c>
      <c r="M30" s="895"/>
      <c r="N30" s="380" t="s">
        <v>368</v>
      </c>
      <c r="O30" s="381"/>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row>
    <row r="31" spans="1:48" s="25" customFormat="1" ht="22.5" customHeight="1">
      <c r="A31" s="26"/>
      <c r="B31" s="26"/>
      <c r="C31" s="377"/>
      <c r="D31" s="374"/>
      <c r="E31" s="382"/>
      <c r="F31" s="889" t="s">
        <v>369</v>
      </c>
      <c r="G31" s="890"/>
      <c r="H31" s="891"/>
      <c r="I31" s="912" t="s">
        <v>370</v>
      </c>
      <c r="J31" s="892"/>
      <c r="K31" s="892"/>
      <c r="L31" s="894">
        <f>+表紙!L54</f>
        <v>37242</v>
      </c>
      <c r="M31" s="895"/>
      <c r="N31" s="380" t="s">
        <v>368</v>
      </c>
      <c r="O31" s="381"/>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row>
    <row r="32" spans="1:48" s="25" customFormat="1" ht="22.5" customHeight="1">
      <c r="A32" s="26"/>
      <c r="B32" s="26"/>
      <c r="C32" s="377"/>
      <c r="D32" s="917" t="s">
        <v>371</v>
      </c>
      <c r="E32" s="918"/>
      <c r="F32" s="889" t="s">
        <v>372</v>
      </c>
      <c r="G32" s="890"/>
      <c r="H32" s="891"/>
      <c r="I32" s="912" t="s">
        <v>373</v>
      </c>
      <c r="J32" s="892"/>
      <c r="K32" s="892"/>
      <c r="L32" s="894">
        <f>+表紙!L55</f>
        <v>0</v>
      </c>
      <c r="M32" s="895"/>
      <c r="N32" s="380" t="s">
        <v>374</v>
      </c>
      <c r="O32" s="381"/>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row>
    <row r="33" spans="1:48" s="25" customFormat="1" ht="22.5" customHeight="1">
      <c r="A33" s="26"/>
      <c r="B33" s="26"/>
      <c r="C33" s="377"/>
      <c r="D33" s="917"/>
      <c r="E33" s="918"/>
      <c r="F33" s="889" t="s">
        <v>375</v>
      </c>
      <c r="G33" s="890"/>
      <c r="H33" s="891"/>
      <c r="I33" s="912" t="s">
        <v>376</v>
      </c>
      <c r="J33" s="892"/>
      <c r="K33" s="892"/>
      <c r="L33" s="894">
        <f>+表紙!L56</f>
        <v>0</v>
      </c>
      <c r="M33" s="895"/>
      <c r="N33" s="380" t="s">
        <v>368</v>
      </c>
      <c r="O33" s="381"/>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row>
    <row r="34" spans="1:48" s="25" customFormat="1" ht="26.25" customHeight="1">
      <c r="A34" s="26"/>
      <c r="B34" s="26"/>
      <c r="C34" s="377"/>
      <c r="D34" s="374"/>
      <c r="E34" s="382"/>
      <c r="F34" s="330" t="s">
        <v>377</v>
      </c>
      <c r="G34" s="383"/>
      <c r="H34" s="383"/>
      <c r="I34" s="383"/>
      <c r="J34" s="334"/>
      <c r="K34" s="334"/>
      <c r="L34" s="384"/>
      <c r="M34" s="384"/>
      <c r="N34" s="385"/>
      <c r="O34" s="386"/>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row>
    <row r="35" spans="1:48" s="25" customFormat="1" ht="24" customHeight="1">
      <c r="A35" s="26"/>
      <c r="B35" s="26"/>
      <c r="C35" s="377"/>
      <c r="D35" s="387"/>
      <c r="E35" s="388"/>
      <c r="F35" s="913">
        <f>+表紙!F58</f>
        <v>0</v>
      </c>
      <c r="G35" s="914"/>
      <c r="H35" s="914"/>
      <c r="I35" s="914"/>
      <c r="J35" s="914"/>
      <c r="K35" s="914"/>
      <c r="L35" s="914"/>
      <c r="M35" s="914"/>
      <c r="N35" s="914"/>
      <c r="O35" s="915"/>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row>
    <row r="36" spans="1:48" s="25" customFormat="1" ht="23.25" customHeight="1">
      <c r="A36" s="26"/>
      <c r="B36" s="26"/>
      <c r="C36" s="389"/>
      <c r="D36" s="390" t="s">
        <v>24</v>
      </c>
      <c r="E36" s="391" t="s">
        <v>378</v>
      </c>
      <c r="F36" s="916">
        <f>+表紙!F59</f>
        <v>309</v>
      </c>
      <c r="G36" s="887"/>
      <c r="H36" s="887"/>
      <c r="I36" s="887"/>
      <c r="J36" s="887"/>
      <c r="K36" s="887"/>
      <c r="L36" s="887"/>
      <c r="M36" s="887"/>
      <c r="N36" s="887"/>
      <c r="O36" s="88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row>
    <row r="37" spans="1:48" ht="23.25" customHeight="1">
      <c r="C37" s="848" t="s">
        <v>297</v>
      </c>
      <c r="D37" s="849"/>
      <c r="E37" s="850"/>
      <c r="F37" s="851" t="str">
        <f>+表紙!F60</f>
        <v>令和 ６ 年 ４ 月 １ 日 ～ 令和 ７ 年 ３ 月 31 日（ １ 年間）</v>
      </c>
      <c r="G37" s="852"/>
      <c r="H37" s="852"/>
      <c r="I37" s="852"/>
      <c r="J37" s="852"/>
      <c r="K37" s="852"/>
      <c r="L37" s="852"/>
      <c r="M37" s="852"/>
      <c r="N37" s="852"/>
      <c r="O37" s="853"/>
    </row>
    <row r="38" spans="1:48" ht="30" customHeight="1">
      <c r="C38" s="192" t="s">
        <v>317</v>
      </c>
      <c r="D38" s="191"/>
      <c r="E38" s="193"/>
      <c r="F38" s="33"/>
      <c r="G38" s="33"/>
      <c r="H38" s="34"/>
      <c r="I38" s="34"/>
      <c r="J38" s="35"/>
      <c r="K38" s="35"/>
      <c r="L38" s="36"/>
      <c r="M38" s="36"/>
      <c r="N38" s="36"/>
      <c r="O38" s="37"/>
    </row>
    <row r="39" spans="1:48" ht="24.75" customHeight="1">
      <c r="C39" s="835"/>
      <c r="D39" s="544" t="s">
        <v>298</v>
      </c>
      <c r="E39" s="545"/>
      <c r="F39" s="545"/>
      <c r="G39" s="546"/>
      <c r="H39" s="544" t="s">
        <v>318</v>
      </c>
      <c r="I39" s="546"/>
      <c r="J39" s="544" t="s">
        <v>299</v>
      </c>
      <c r="K39" s="545"/>
      <c r="L39" s="546"/>
      <c r="M39" s="544" t="s">
        <v>319</v>
      </c>
      <c r="N39" s="545"/>
      <c r="O39" s="546"/>
    </row>
    <row r="40" spans="1:48" ht="24.75" customHeight="1">
      <c r="C40" s="836"/>
      <c r="D40" s="608" t="s">
        <v>300</v>
      </c>
      <c r="E40" s="609"/>
      <c r="F40" s="609"/>
      <c r="G40" s="610"/>
      <c r="H40" s="297">
        <f>+表紙!H63</f>
        <v>2494.5</v>
      </c>
      <c r="I40" s="292" t="s">
        <v>4</v>
      </c>
      <c r="J40" s="623" t="s">
        <v>324</v>
      </c>
      <c r="K40" s="624"/>
      <c r="L40" s="625"/>
      <c r="M40" s="841">
        <f>+表紙!M63</f>
        <v>2494.5</v>
      </c>
      <c r="N40" s="842">
        <f>+表紙!N63</f>
        <v>0</v>
      </c>
      <c r="O40" s="489" t="s">
        <v>4</v>
      </c>
    </row>
    <row r="41" spans="1:48" ht="24.75" customHeight="1">
      <c r="C41" s="836"/>
      <c r="D41" s="608" t="s">
        <v>301</v>
      </c>
      <c r="E41" s="609"/>
      <c r="F41" s="609"/>
      <c r="G41" s="610"/>
      <c r="H41" s="297" t="str">
        <f>+表紙!H64</f>
        <v>0</v>
      </c>
      <c r="I41" s="292" t="s">
        <v>4</v>
      </c>
      <c r="J41" s="623" t="s">
        <v>305</v>
      </c>
      <c r="K41" s="624"/>
      <c r="L41" s="625"/>
      <c r="M41" s="841" t="str">
        <f>+表紙!M64</f>
        <v>0</v>
      </c>
      <c r="N41" s="842">
        <f>+表紙!N64</f>
        <v>0</v>
      </c>
      <c r="O41" s="37" t="s">
        <v>4</v>
      </c>
    </row>
    <row r="42" spans="1:48" ht="24.75" customHeight="1">
      <c r="C42" s="836"/>
      <c r="D42" s="608" t="s">
        <v>302</v>
      </c>
      <c r="E42" s="609"/>
      <c r="F42" s="609"/>
      <c r="G42" s="610"/>
      <c r="H42" s="297" t="str">
        <f>+表紙!H65</f>
        <v>0</v>
      </c>
      <c r="I42" s="292" t="s">
        <v>4</v>
      </c>
      <c r="J42" s="843" t="s">
        <v>306</v>
      </c>
      <c r="K42" s="844"/>
      <c r="L42" s="845"/>
      <c r="M42" s="841">
        <f>+表紙!M65</f>
        <v>2494.5</v>
      </c>
      <c r="N42" s="842">
        <f>+表紙!N65</f>
        <v>0</v>
      </c>
      <c r="O42" s="196" t="s">
        <v>4</v>
      </c>
    </row>
    <row r="43" spans="1:48" ht="24.75" customHeight="1">
      <c r="C43" s="190"/>
      <c r="D43" s="608" t="s">
        <v>303</v>
      </c>
      <c r="E43" s="609"/>
      <c r="F43" s="609"/>
      <c r="G43" s="610"/>
      <c r="H43" s="297" t="str">
        <f>+表紙!H66</f>
        <v>0</v>
      </c>
      <c r="I43" s="292" t="s">
        <v>4</v>
      </c>
      <c r="J43" s="843" t="s">
        <v>387</v>
      </c>
      <c r="K43" s="844"/>
      <c r="L43" s="845"/>
      <c r="M43" s="841" t="str">
        <f>+表紙!M66</f>
        <v>0</v>
      </c>
      <c r="N43" s="842">
        <f>+表紙!N66</f>
        <v>0</v>
      </c>
      <c r="O43" s="196" t="s">
        <v>4</v>
      </c>
    </row>
    <row r="44" spans="1:48" ht="24.75" customHeight="1">
      <c r="C44" s="291"/>
      <c r="D44" s="608" t="s">
        <v>304</v>
      </c>
      <c r="E44" s="609"/>
      <c r="F44" s="609"/>
      <c r="G44" s="610"/>
      <c r="H44" s="297" t="str">
        <f>+表紙!H67</f>
        <v>0</v>
      </c>
      <c r="I44" s="292" t="s">
        <v>4</v>
      </c>
      <c r="J44" s="843" t="s">
        <v>388</v>
      </c>
      <c r="K44" s="844"/>
      <c r="L44" s="845"/>
      <c r="M44" s="841" t="str">
        <f>+表紙!M67</f>
        <v>0</v>
      </c>
      <c r="N44" s="842">
        <f>+表紙!N67</f>
        <v>0</v>
      </c>
      <c r="O44" s="196" t="s">
        <v>4</v>
      </c>
    </row>
    <row r="45" spans="1:48" ht="31.9" customHeight="1">
      <c r="C45" s="837" t="s">
        <v>15</v>
      </c>
      <c r="D45" s="838"/>
      <c r="E45" s="839"/>
      <c r="F45" s="260"/>
      <c r="G45" s="260"/>
      <c r="H45" s="261"/>
      <c r="I45" s="261"/>
      <c r="J45" s="262"/>
      <c r="K45" s="262"/>
      <c r="L45" s="259"/>
      <c r="M45" s="259"/>
      <c r="N45" s="259"/>
      <c r="O45" s="263"/>
    </row>
    <row r="46" spans="1:48" ht="3.6" customHeight="1">
      <c r="C46" s="275"/>
      <c r="D46" s="276"/>
      <c r="E46" s="276"/>
      <c r="F46" s="277"/>
      <c r="G46" s="277"/>
      <c r="H46" s="278"/>
      <c r="I46" s="278"/>
      <c r="J46" s="279"/>
      <c r="K46" s="279"/>
      <c r="L46" s="195"/>
      <c r="M46" s="195"/>
      <c r="N46" s="195"/>
      <c r="O46" s="278"/>
    </row>
    <row r="47" spans="1:48" ht="15" customHeight="1">
      <c r="C47" s="626" t="s">
        <v>409</v>
      </c>
      <c r="D47" s="840"/>
      <c r="E47" s="840"/>
      <c r="F47" s="840"/>
      <c r="G47" s="840"/>
      <c r="H47" s="840"/>
      <c r="I47" s="840"/>
      <c r="J47" s="840"/>
      <c r="K47" s="840"/>
      <c r="L47" s="840"/>
      <c r="M47" s="840"/>
      <c r="N47" s="840"/>
      <c r="O47" s="840"/>
    </row>
    <row r="48" spans="1:48" ht="13.5">
      <c r="C48" s="264" t="s">
        <v>240</v>
      </c>
      <c r="D48" s="6"/>
      <c r="E48" s="6"/>
      <c r="F48" s="265"/>
      <c r="G48" s="265"/>
      <c r="H48" s="194"/>
      <c r="I48" s="194"/>
      <c r="J48" s="266"/>
      <c r="K48" s="266"/>
      <c r="L48" s="267"/>
      <c r="M48" s="267"/>
      <c r="N48" s="267"/>
      <c r="O48" s="268"/>
    </row>
    <row r="49" spans="1:48" ht="15" customHeight="1">
      <c r="A49" s="26">
        <v>11</v>
      </c>
      <c r="C49" s="269"/>
      <c r="D49" s="270"/>
      <c r="E49" s="270"/>
      <c r="F49" s="270"/>
      <c r="G49" s="270"/>
      <c r="H49" s="270"/>
      <c r="I49" s="270"/>
      <c r="J49" s="270"/>
      <c r="K49" s="270"/>
      <c r="L49" s="270"/>
      <c r="M49" s="270"/>
      <c r="N49" s="270"/>
      <c r="O49" s="271"/>
    </row>
    <row r="50" spans="1:48" ht="15" customHeight="1">
      <c r="C50" s="197">
        <v>1</v>
      </c>
      <c r="D50" s="606" t="s">
        <v>442</v>
      </c>
      <c r="E50" s="606"/>
      <c r="F50" s="606"/>
      <c r="G50" s="606"/>
      <c r="H50" s="606"/>
      <c r="I50" s="606"/>
      <c r="J50" s="606"/>
      <c r="K50" s="606"/>
      <c r="L50" s="606"/>
      <c r="M50" s="606"/>
      <c r="N50" s="606"/>
      <c r="O50" s="607"/>
    </row>
    <row r="51" spans="1:48" s="25" customFormat="1" ht="15" customHeight="1">
      <c r="A51" s="26"/>
      <c r="B51" s="26"/>
      <c r="C51" s="197">
        <v>2</v>
      </c>
      <c r="D51" s="606" t="s">
        <v>362</v>
      </c>
      <c r="E51" s="606"/>
      <c r="F51" s="606"/>
      <c r="G51" s="606"/>
      <c r="H51" s="606"/>
      <c r="I51" s="606"/>
      <c r="J51" s="606"/>
      <c r="K51" s="606"/>
      <c r="L51" s="606"/>
      <c r="M51" s="606"/>
      <c r="N51" s="606"/>
      <c r="O51" s="607"/>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row>
    <row r="52" spans="1:48" s="25" customFormat="1" ht="15" customHeight="1">
      <c r="A52" s="26"/>
      <c r="B52" s="26"/>
      <c r="C52" s="197"/>
      <c r="D52" s="606" t="s">
        <v>363</v>
      </c>
      <c r="E52" s="606"/>
      <c r="F52" s="606"/>
      <c r="G52" s="606"/>
      <c r="H52" s="606"/>
      <c r="I52" s="606"/>
      <c r="J52" s="606"/>
      <c r="K52" s="606"/>
      <c r="L52" s="606"/>
      <c r="M52" s="606"/>
      <c r="N52" s="606"/>
      <c r="O52" s="607"/>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row>
    <row r="53" spans="1:48" s="25" customFormat="1" ht="39" customHeight="1">
      <c r="A53" s="26"/>
      <c r="B53" s="26"/>
      <c r="C53" s="197"/>
      <c r="D53" s="606" t="s">
        <v>379</v>
      </c>
      <c r="E53" s="606"/>
      <c r="F53" s="606"/>
      <c r="G53" s="606"/>
      <c r="H53" s="606"/>
      <c r="I53" s="606"/>
      <c r="J53" s="606"/>
      <c r="K53" s="606"/>
      <c r="L53" s="606"/>
      <c r="M53" s="606"/>
      <c r="N53" s="606"/>
      <c r="O53" s="607"/>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row>
    <row r="54" spans="1:48" ht="28.15" customHeight="1">
      <c r="A54" s="44"/>
      <c r="B54" s="44"/>
      <c r="C54" s="197">
        <v>3</v>
      </c>
      <c r="D54" s="606" t="s">
        <v>443</v>
      </c>
      <c r="E54" s="606"/>
      <c r="F54" s="606"/>
      <c r="G54" s="606"/>
      <c r="H54" s="606"/>
      <c r="I54" s="606"/>
      <c r="J54" s="606"/>
      <c r="K54" s="606"/>
      <c r="L54" s="606"/>
      <c r="M54" s="606"/>
      <c r="N54" s="606"/>
      <c r="O54" s="607"/>
    </row>
    <row r="55" spans="1:48" ht="28.15" customHeight="1">
      <c r="A55" s="44"/>
      <c r="B55" s="44"/>
      <c r="C55" s="197">
        <v>4</v>
      </c>
      <c r="D55" s="606" t="s">
        <v>462</v>
      </c>
      <c r="E55" s="606"/>
      <c r="F55" s="606"/>
      <c r="G55" s="606"/>
      <c r="H55" s="606"/>
      <c r="I55" s="606"/>
      <c r="J55" s="606"/>
      <c r="K55" s="606"/>
      <c r="L55" s="606"/>
      <c r="M55" s="606"/>
      <c r="N55" s="606"/>
      <c r="O55" s="607"/>
    </row>
    <row r="56" spans="1:48" ht="15" customHeight="1">
      <c r="A56" s="44"/>
      <c r="B56" s="44"/>
      <c r="C56" s="197"/>
      <c r="D56" s="198" t="s">
        <v>391</v>
      </c>
      <c r="E56" s="606" t="s">
        <v>312</v>
      </c>
      <c r="F56" s="606"/>
      <c r="G56" s="606"/>
      <c r="H56" s="606"/>
      <c r="I56" s="606"/>
      <c r="J56" s="606"/>
      <c r="K56" s="606"/>
      <c r="L56" s="606"/>
      <c r="M56" s="606"/>
      <c r="N56" s="606"/>
      <c r="O56" s="607"/>
    </row>
    <row r="57" spans="1:48" ht="15" customHeight="1">
      <c r="A57" s="44"/>
      <c r="B57" s="44"/>
      <c r="C57" s="197"/>
      <c r="D57" s="198" t="s">
        <v>392</v>
      </c>
      <c r="E57" s="606" t="s">
        <v>393</v>
      </c>
      <c r="F57" s="606"/>
      <c r="G57" s="606"/>
      <c r="H57" s="606"/>
      <c r="I57" s="606"/>
      <c r="J57" s="606"/>
      <c r="K57" s="606"/>
      <c r="L57" s="606"/>
      <c r="M57" s="606"/>
      <c r="N57" s="606"/>
      <c r="O57" s="607"/>
    </row>
    <row r="58" spans="1:48" ht="15" customHeight="1">
      <c r="A58" s="44"/>
      <c r="B58" s="44"/>
      <c r="C58" s="197"/>
      <c r="D58" s="198" t="s">
        <v>394</v>
      </c>
      <c r="E58" s="606" t="s">
        <v>395</v>
      </c>
      <c r="F58" s="606"/>
      <c r="G58" s="606"/>
      <c r="H58" s="606"/>
      <c r="I58" s="606"/>
      <c r="J58" s="606"/>
      <c r="K58" s="606"/>
      <c r="L58" s="606"/>
      <c r="M58" s="606"/>
      <c r="N58" s="606"/>
      <c r="O58" s="607"/>
    </row>
    <row r="59" spans="1:48" ht="15" customHeight="1">
      <c r="A59" s="44"/>
      <c r="B59" s="44"/>
      <c r="C59" s="197"/>
      <c r="D59" s="198" t="s">
        <v>396</v>
      </c>
      <c r="E59" s="606" t="s">
        <v>397</v>
      </c>
      <c r="F59" s="606"/>
      <c r="G59" s="606"/>
      <c r="H59" s="606"/>
      <c r="I59" s="606"/>
      <c r="J59" s="606"/>
      <c r="K59" s="606"/>
      <c r="L59" s="606"/>
      <c r="M59" s="606"/>
      <c r="N59" s="606"/>
      <c r="O59" s="607"/>
    </row>
    <row r="60" spans="1:48" ht="15" customHeight="1">
      <c r="A60" s="44"/>
      <c r="B60" s="44"/>
      <c r="C60" s="197"/>
      <c r="D60" s="198" t="s">
        <v>398</v>
      </c>
      <c r="E60" s="606" t="s">
        <v>399</v>
      </c>
      <c r="F60" s="606"/>
      <c r="G60" s="606"/>
      <c r="H60" s="606"/>
      <c r="I60" s="606"/>
      <c r="J60" s="606"/>
      <c r="K60" s="606"/>
      <c r="L60" s="606"/>
      <c r="M60" s="606"/>
      <c r="N60" s="606"/>
      <c r="O60" s="607"/>
    </row>
    <row r="61" spans="1:48" ht="15" customHeight="1">
      <c r="A61" s="44"/>
      <c r="B61" s="44"/>
      <c r="C61" s="197"/>
      <c r="D61" s="198" t="s">
        <v>400</v>
      </c>
      <c r="E61" s="606" t="s">
        <v>313</v>
      </c>
      <c r="F61" s="606"/>
      <c r="G61" s="606"/>
      <c r="H61" s="606"/>
      <c r="I61" s="606"/>
      <c r="J61" s="606"/>
      <c r="K61" s="606"/>
      <c r="L61" s="606"/>
      <c r="M61" s="606"/>
      <c r="N61" s="606"/>
      <c r="O61" s="607"/>
    </row>
    <row r="62" spans="1:48" ht="15" customHeight="1">
      <c r="A62" s="44"/>
      <c r="B62" s="44"/>
      <c r="C62" s="197"/>
      <c r="D62" s="198" t="s">
        <v>401</v>
      </c>
      <c r="E62" s="606" t="s">
        <v>402</v>
      </c>
      <c r="F62" s="606"/>
      <c r="G62" s="606"/>
      <c r="H62" s="606"/>
      <c r="I62" s="606"/>
      <c r="J62" s="606"/>
      <c r="K62" s="606"/>
      <c r="L62" s="606"/>
      <c r="M62" s="606"/>
      <c r="N62" s="606"/>
      <c r="O62" s="607"/>
    </row>
    <row r="63" spans="1:48" ht="15" customHeight="1">
      <c r="A63" s="44"/>
      <c r="B63" s="44"/>
      <c r="C63" s="197"/>
      <c r="D63" s="198" t="s">
        <v>403</v>
      </c>
      <c r="E63" s="606" t="s">
        <v>404</v>
      </c>
      <c r="F63" s="606"/>
      <c r="G63" s="606"/>
      <c r="H63" s="606"/>
      <c r="I63" s="606"/>
      <c r="J63" s="606"/>
      <c r="K63" s="606"/>
      <c r="L63" s="606"/>
      <c r="M63" s="606"/>
      <c r="N63" s="606"/>
      <c r="O63" s="607"/>
    </row>
    <row r="64" spans="1:48" ht="15" customHeight="1">
      <c r="A64" s="44"/>
      <c r="B64" s="44"/>
      <c r="C64" s="197"/>
      <c r="D64" s="198" t="s">
        <v>405</v>
      </c>
      <c r="E64" s="606" t="s">
        <v>406</v>
      </c>
      <c r="F64" s="606"/>
      <c r="G64" s="606"/>
      <c r="H64" s="606"/>
      <c r="I64" s="606"/>
      <c r="J64" s="606"/>
      <c r="K64" s="606"/>
      <c r="L64" s="606"/>
      <c r="M64" s="606"/>
      <c r="N64" s="606"/>
      <c r="O64" s="607"/>
    </row>
    <row r="65" spans="1:16" ht="15" customHeight="1">
      <c r="A65" s="44"/>
      <c r="B65" s="44"/>
      <c r="C65" s="197"/>
      <c r="D65" s="198" t="s">
        <v>307</v>
      </c>
      <c r="E65" s="606" t="s">
        <v>314</v>
      </c>
      <c r="F65" s="606"/>
      <c r="G65" s="606"/>
      <c r="H65" s="606"/>
      <c r="I65" s="606"/>
      <c r="J65" s="606"/>
      <c r="K65" s="606"/>
      <c r="L65" s="606"/>
      <c r="M65" s="606"/>
      <c r="N65" s="606"/>
      <c r="O65" s="607"/>
    </row>
    <row r="66" spans="1:16" ht="28.15" customHeight="1">
      <c r="A66" s="44"/>
      <c r="B66" s="44"/>
      <c r="C66" s="197"/>
      <c r="D66" s="198" t="s">
        <v>308</v>
      </c>
      <c r="E66" s="606" t="s">
        <v>407</v>
      </c>
      <c r="F66" s="606"/>
      <c r="G66" s="606"/>
      <c r="H66" s="606"/>
      <c r="I66" s="606"/>
      <c r="J66" s="606"/>
      <c r="K66" s="606"/>
      <c r="L66" s="606"/>
      <c r="M66" s="606"/>
      <c r="N66" s="606"/>
      <c r="O66" s="607"/>
    </row>
    <row r="67" spans="1:16" ht="15" customHeight="1">
      <c r="A67" s="44"/>
      <c r="B67" s="44"/>
      <c r="C67" s="197"/>
      <c r="D67" s="198" t="s">
        <v>309</v>
      </c>
      <c r="E67" s="606" t="s">
        <v>315</v>
      </c>
      <c r="F67" s="606"/>
      <c r="G67" s="606"/>
      <c r="H67" s="606"/>
      <c r="I67" s="606"/>
      <c r="J67" s="606"/>
      <c r="K67" s="606"/>
      <c r="L67" s="606"/>
      <c r="M67" s="606"/>
      <c r="N67" s="606"/>
      <c r="O67" s="607"/>
    </row>
    <row r="68" spans="1:16" ht="28.15" customHeight="1">
      <c r="A68" s="44"/>
      <c r="B68" s="44"/>
      <c r="C68" s="197"/>
      <c r="D68" s="198" t="s">
        <v>310</v>
      </c>
      <c r="E68" s="606" t="s">
        <v>408</v>
      </c>
      <c r="F68" s="606"/>
      <c r="G68" s="606"/>
      <c r="H68" s="606"/>
      <c r="I68" s="606"/>
      <c r="J68" s="606"/>
      <c r="K68" s="606"/>
      <c r="L68" s="606"/>
      <c r="M68" s="606"/>
      <c r="N68" s="606"/>
      <c r="O68" s="607"/>
    </row>
    <row r="69" spans="1:16" ht="28.15" customHeight="1">
      <c r="A69" s="44"/>
      <c r="B69" s="44"/>
      <c r="C69" s="197"/>
      <c r="D69" s="198" t="s">
        <v>311</v>
      </c>
      <c r="E69" s="606" t="s">
        <v>316</v>
      </c>
      <c r="F69" s="606"/>
      <c r="G69" s="606"/>
      <c r="H69" s="606"/>
      <c r="I69" s="606"/>
      <c r="J69" s="606"/>
      <c r="K69" s="606"/>
      <c r="L69" s="606"/>
      <c r="M69" s="606"/>
      <c r="N69" s="606"/>
      <c r="O69" s="607"/>
    </row>
    <row r="70" spans="1:16" ht="28.15" customHeight="1">
      <c r="A70" s="44"/>
      <c r="B70" s="44"/>
      <c r="C70" s="197">
        <v>5</v>
      </c>
      <c r="D70" s="606" t="s">
        <v>386</v>
      </c>
      <c r="E70" s="606"/>
      <c r="F70" s="606"/>
      <c r="G70" s="606"/>
      <c r="H70" s="606"/>
      <c r="I70" s="606"/>
      <c r="J70" s="606"/>
      <c r="K70" s="606"/>
      <c r="L70" s="606"/>
      <c r="M70" s="606"/>
      <c r="N70" s="606"/>
      <c r="O70" s="607"/>
    </row>
    <row r="71" spans="1:16" ht="15" customHeight="1">
      <c r="A71" s="44"/>
      <c r="B71" s="44"/>
      <c r="C71" s="197">
        <v>6</v>
      </c>
      <c r="D71" s="606" t="s">
        <v>385</v>
      </c>
      <c r="E71" s="606"/>
      <c r="F71" s="606"/>
      <c r="G71" s="606"/>
      <c r="H71" s="606"/>
      <c r="I71" s="606"/>
      <c r="J71" s="606"/>
      <c r="K71" s="606"/>
      <c r="L71" s="606"/>
      <c r="M71" s="606"/>
      <c r="N71" s="606"/>
      <c r="O71" s="607"/>
    </row>
    <row r="72" spans="1:16" ht="15" customHeight="1">
      <c r="A72" s="44"/>
      <c r="B72" s="44"/>
      <c r="C72" s="272"/>
      <c r="D72" s="273"/>
      <c r="E72" s="273"/>
      <c r="F72" s="273"/>
      <c r="G72" s="273"/>
      <c r="H72" s="273"/>
      <c r="I72" s="273"/>
      <c r="J72" s="273"/>
      <c r="K72" s="273"/>
      <c r="L72" s="273"/>
      <c r="M72" s="273"/>
      <c r="N72" s="273"/>
      <c r="O72" s="274"/>
    </row>
    <row r="73" spans="1:16" ht="15" customHeight="1">
      <c r="A73" s="44"/>
      <c r="B73" s="44"/>
    </row>
    <row r="74" spans="1:16" s="46" customFormat="1" ht="23.25" customHeight="1">
      <c r="C74" s="235"/>
      <c r="D74" s="235"/>
      <c r="E74" s="235"/>
      <c r="F74" s="235"/>
      <c r="G74" s="235"/>
      <c r="H74" s="235"/>
      <c r="I74" s="235"/>
      <c r="J74" s="235"/>
      <c r="K74" s="235"/>
      <c r="L74" s="235"/>
      <c r="M74" s="235"/>
      <c r="N74" s="235"/>
      <c r="O74" s="235"/>
    </row>
    <row r="75" spans="1:16" ht="23.25" customHeight="1">
      <c r="A75" s="46"/>
      <c r="B75" s="46"/>
      <c r="P75" s="46"/>
    </row>
    <row r="76" spans="1:16" ht="23.25" customHeight="1">
      <c r="A76" s="46"/>
      <c r="B76" s="46"/>
      <c r="P76" s="46"/>
    </row>
    <row r="77" spans="1:16" ht="23.25" customHeight="1">
      <c r="A77" s="46"/>
      <c r="B77" s="46"/>
      <c r="P77" s="46"/>
    </row>
    <row r="78" spans="1:16">
      <c r="A78" s="46"/>
      <c r="B78" s="46"/>
      <c r="P78" s="46"/>
    </row>
    <row r="79" spans="1:16">
      <c r="A79" s="46"/>
      <c r="B79" s="46"/>
      <c r="P79" s="46"/>
    </row>
    <row r="80" spans="1:16">
      <c r="A80" s="46"/>
      <c r="B80" s="46"/>
      <c r="P80" s="46"/>
    </row>
    <row r="81" spans="1:16">
      <c r="A81" s="47"/>
      <c r="B81" s="47"/>
      <c r="P81" s="46"/>
    </row>
    <row r="82" spans="1:16">
      <c r="A82" s="47"/>
      <c r="B82" s="47"/>
      <c r="P82" s="46"/>
    </row>
    <row r="83" spans="1:16">
      <c r="A83" s="47"/>
      <c r="B83" s="47"/>
      <c r="P83" s="46"/>
    </row>
    <row r="84" spans="1:16">
      <c r="C84" s="236"/>
      <c r="D84" s="236"/>
      <c r="E84" s="236"/>
      <c r="F84" s="236"/>
      <c r="G84" s="236"/>
      <c r="H84" s="236"/>
      <c r="I84" s="236"/>
      <c r="J84" s="236"/>
      <c r="K84" s="236"/>
      <c r="L84" s="236"/>
      <c r="M84" s="236"/>
      <c r="N84" s="236"/>
      <c r="O84" s="236"/>
    </row>
    <row r="85" spans="1:16">
      <c r="C85" s="236"/>
      <c r="D85" s="236"/>
      <c r="E85" s="236"/>
      <c r="F85" s="236"/>
      <c r="G85" s="236"/>
      <c r="H85" s="236"/>
      <c r="I85" s="236"/>
      <c r="J85" s="236"/>
      <c r="K85" s="236"/>
      <c r="L85" s="236"/>
      <c r="M85" s="236"/>
      <c r="N85" s="236"/>
      <c r="O85" s="236"/>
    </row>
    <row r="86" spans="1:16">
      <c r="C86" s="236"/>
      <c r="D86" s="236"/>
      <c r="E86" s="236"/>
      <c r="F86" s="236"/>
      <c r="G86" s="236"/>
      <c r="H86" s="236"/>
      <c r="I86" s="236"/>
      <c r="J86" s="236"/>
      <c r="K86" s="236"/>
      <c r="L86" s="236"/>
      <c r="M86" s="236"/>
      <c r="N86" s="236"/>
      <c r="O86" s="236"/>
    </row>
    <row r="87" spans="1:16">
      <c r="C87" s="236"/>
      <c r="D87" s="236"/>
      <c r="E87" s="236"/>
      <c r="F87" s="236"/>
      <c r="G87" s="236"/>
      <c r="H87" s="236"/>
      <c r="I87" s="236"/>
      <c r="J87" s="236"/>
      <c r="K87" s="236"/>
      <c r="L87" s="236"/>
      <c r="M87" s="236"/>
      <c r="N87" s="236"/>
      <c r="O87" s="236"/>
    </row>
    <row r="88" spans="1:16">
      <c r="C88" s="236"/>
      <c r="D88" s="236"/>
      <c r="E88" s="236"/>
      <c r="F88" s="236"/>
      <c r="G88" s="236"/>
      <c r="H88" s="236"/>
      <c r="I88" s="236"/>
      <c r="J88" s="236"/>
      <c r="K88" s="236"/>
      <c r="L88" s="236"/>
      <c r="M88" s="236"/>
      <c r="N88" s="236"/>
      <c r="O88" s="236"/>
    </row>
    <row r="89" spans="1:16">
      <c r="C89" s="236"/>
      <c r="D89" s="236"/>
      <c r="E89" s="236"/>
      <c r="F89" s="236"/>
      <c r="G89" s="236"/>
      <c r="H89" s="236"/>
      <c r="I89" s="236"/>
      <c r="J89" s="236"/>
      <c r="K89" s="236"/>
      <c r="L89" s="236"/>
      <c r="M89" s="236"/>
      <c r="N89" s="236"/>
      <c r="O89" s="236"/>
    </row>
    <row r="90" spans="1:16">
      <c r="C90" s="236"/>
      <c r="D90" s="236"/>
      <c r="E90" s="236"/>
      <c r="F90" s="236"/>
      <c r="G90" s="236"/>
      <c r="H90" s="236"/>
      <c r="I90" s="236"/>
      <c r="J90" s="236"/>
      <c r="K90" s="236"/>
      <c r="L90" s="236"/>
      <c r="M90" s="236"/>
      <c r="N90" s="236"/>
      <c r="O90" s="236"/>
    </row>
    <row r="91" spans="1:16">
      <c r="C91" s="236"/>
      <c r="D91" s="236"/>
      <c r="E91" s="236"/>
      <c r="F91" s="236"/>
      <c r="G91" s="236"/>
      <c r="H91" s="236"/>
      <c r="I91" s="236"/>
      <c r="J91" s="236"/>
      <c r="K91" s="236"/>
      <c r="L91" s="236"/>
      <c r="M91" s="236"/>
      <c r="N91" s="236"/>
      <c r="O91" s="236"/>
    </row>
    <row r="92" spans="1:16">
      <c r="C92" s="236"/>
      <c r="D92" s="236"/>
      <c r="E92" s="236"/>
      <c r="F92" s="236"/>
      <c r="G92" s="236"/>
      <c r="H92" s="236"/>
      <c r="I92" s="236"/>
      <c r="J92" s="236"/>
      <c r="K92" s="236"/>
      <c r="L92" s="236"/>
      <c r="M92" s="236"/>
      <c r="N92" s="236"/>
      <c r="O92" s="236"/>
    </row>
    <row r="93" spans="1:16">
      <c r="C93" s="236"/>
      <c r="D93" s="236"/>
      <c r="E93" s="236"/>
      <c r="F93" s="236"/>
      <c r="G93" s="236"/>
      <c r="H93" s="236"/>
      <c r="I93" s="236"/>
      <c r="J93" s="236"/>
      <c r="K93" s="236"/>
      <c r="L93" s="236"/>
      <c r="M93" s="236"/>
      <c r="N93" s="236"/>
      <c r="O93" s="236"/>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919" t="s">
        <v>170</v>
      </c>
      <c r="C4" s="919"/>
    </row>
    <row r="5" spans="2:4" ht="14.25" thickBot="1">
      <c r="B5" s="7"/>
    </row>
    <row r="6" spans="2:4">
      <c r="B6" s="111" t="s">
        <v>160</v>
      </c>
      <c r="C6" s="8" t="s">
        <v>161</v>
      </c>
    </row>
    <row r="7" spans="2:4" ht="114.95" customHeight="1">
      <c r="B7" s="112" t="s">
        <v>51</v>
      </c>
      <c r="C7" s="9" t="s">
        <v>163</v>
      </c>
    </row>
    <row r="8" spans="2:4" ht="125.1" customHeight="1">
      <c r="B8" s="113" t="s">
        <v>52</v>
      </c>
      <c r="C8" s="9" t="s">
        <v>164</v>
      </c>
    </row>
    <row r="9" spans="2:4" ht="75" customHeight="1">
      <c r="B9" s="114" t="s">
        <v>53</v>
      </c>
      <c r="C9" s="9" t="s">
        <v>165</v>
      </c>
    </row>
    <row r="10" spans="2:4" ht="65.099999999999994" customHeight="1">
      <c r="B10" s="114" t="s">
        <v>54</v>
      </c>
      <c r="C10" s="9" t="s">
        <v>166</v>
      </c>
    </row>
    <row r="11" spans="2:4" ht="39.950000000000003" customHeight="1">
      <c r="B11" s="114" t="s">
        <v>55</v>
      </c>
      <c r="C11" s="9" t="s">
        <v>167</v>
      </c>
    </row>
    <row r="12" spans="2:4" ht="30" customHeight="1">
      <c r="B12" s="114" t="s">
        <v>56</v>
      </c>
      <c r="C12" s="9" t="s">
        <v>168</v>
      </c>
    </row>
    <row r="13" spans="2:4" ht="30" customHeight="1" thickBot="1">
      <c r="B13" s="115" t="s">
        <v>57</v>
      </c>
      <c r="C13" s="10" t="s">
        <v>169</v>
      </c>
      <c r="D13" s="116"/>
    </row>
    <row r="14" spans="2:4" ht="60" customHeight="1">
      <c r="B14" s="920" t="s">
        <v>171</v>
      </c>
      <c r="C14" s="920"/>
      <c r="D14" s="117"/>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election activeCell="P27" sqref="P27:S27"/>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株式会社関電工　南関東・東海営業本部　神奈川支店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203</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v>0</v>
      </c>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195.9</v>
      </c>
      <c r="G12" s="704"/>
      <c r="H12" s="704"/>
      <c r="I12" s="62" t="s">
        <v>13</v>
      </c>
      <c r="J12" s="63"/>
      <c r="K12" s="64"/>
      <c r="L12" s="63"/>
      <c r="M12" s="682"/>
      <c r="N12" s="65"/>
      <c r="P12" s="706">
        <v>0</v>
      </c>
      <c r="Q12" s="710"/>
      <c r="R12" s="710"/>
      <c r="S12" s="710"/>
      <c r="T12" s="62" t="s">
        <v>13</v>
      </c>
      <c r="U12" s="63"/>
      <c r="V12" s="63"/>
      <c r="W12" s="63"/>
      <c r="X12" s="63"/>
      <c r="Y12"/>
      <c r="Z12"/>
      <c r="AA12"/>
      <c r="AB12"/>
      <c r="AC12" s="66"/>
      <c r="AE12" s="736"/>
      <c r="AG12" s="151"/>
      <c r="AH12" s="706">
        <v>0</v>
      </c>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v>0</v>
      </c>
      <c r="G15" s="684"/>
      <c r="H15" s="684"/>
      <c r="I15" s="54" t="s">
        <v>13</v>
      </c>
      <c r="J15" s="63"/>
      <c r="K15" s="66"/>
      <c r="L15" s="63"/>
      <c r="M15" s="682"/>
      <c r="N15" s="66"/>
      <c r="P15" s="706">
        <v>0</v>
      </c>
      <c r="Q15" s="710"/>
      <c r="R15" s="710"/>
      <c r="S15" s="710"/>
      <c r="T15" s="62" t="s">
        <v>13</v>
      </c>
      <c r="U15" s="63"/>
      <c r="V15" s="63"/>
      <c r="W15" s="63"/>
      <c r="X15" s="63"/>
      <c r="Y15"/>
      <c r="Z15"/>
      <c r="AA15"/>
      <c r="AB15"/>
      <c r="AC15" s="66"/>
      <c r="AH15" s="729">
        <v>0</v>
      </c>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v>0</v>
      </c>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v>0</v>
      </c>
      <c r="AV17" s="54" t="s">
        <v>34</v>
      </c>
      <c r="AW17" s="498"/>
    </row>
    <row r="18" spans="2:49" ht="24.75" customHeight="1" thickBot="1">
      <c r="K18" s="66"/>
      <c r="L18" s="63"/>
      <c r="M18" s="682"/>
      <c r="N18" s="66"/>
      <c r="P18" s="706">
        <v>0</v>
      </c>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v>0</v>
      </c>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v>0</v>
      </c>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v>0</v>
      </c>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50</v>
      </c>
      <c r="E24" s="684"/>
      <c r="F24" s="684"/>
      <c r="G24" s="211" t="s">
        <v>198</v>
      </c>
      <c r="H24" s="673">
        <f>+F12</f>
        <v>195.9</v>
      </c>
      <c r="I24" s="674"/>
      <c r="J24" s="211" t="s">
        <v>198</v>
      </c>
      <c r="K24" s="66"/>
      <c r="L24" s="63"/>
      <c r="M24" s="683"/>
      <c r="P24" s="729">
        <v>0</v>
      </c>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195.9</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195.9</v>
      </c>
      <c r="Q27" s="733"/>
      <c r="R27" s="733"/>
      <c r="S27" s="733"/>
      <c r="T27" s="54" t="s">
        <v>38</v>
      </c>
      <c r="U27" s="74"/>
      <c r="V27" s="74"/>
      <c r="Y27" s="72" t="s">
        <v>39</v>
      </c>
      <c r="Z27" s="75"/>
      <c r="AH27" s="63"/>
      <c r="AI27" s="63"/>
      <c r="AJ27" s="63"/>
      <c r="AK27" s="63"/>
      <c r="AL27" s="703">
        <f>+AH18+P27</f>
        <v>195.9</v>
      </c>
      <c r="AM27" s="704"/>
      <c r="AN27" s="704"/>
      <c r="AO27" s="704"/>
      <c r="AP27" s="62" t="s">
        <v>13</v>
      </c>
      <c r="AQ27" s="321"/>
      <c r="AR27" s="141"/>
      <c r="AS27" s="706">
        <v>0</v>
      </c>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195.9</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50</v>
      </c>
      <c r="E29" s="684"/>
      <c r="F29" s="684"/>
      <c r="G29" s="211" t="s">
        <v>198</v>
      </c>
      <c r="H29" s="673">
        <f>+AL27</f>
        <v>195.9</v>
      </c>
      <c r="I29" s="674"/>
      <c r="J29" s="211" t="s">
        <v>198</v>
      </c>
      <c r="M29" s="682"/>
      <c r="P29" s="66"/>
      <c r="Q29" s="158"/>
      <c r="R29" s="61" t="s">
        <v>183</v>
      </c>
      <c r="S29" s="728" t="s">
        <v>33</v>
      </c>
      <c r="T29" s="731"/>
      <c r="U29" s="731"/>
      <c r="V29" s="732"/>
      <c r="W29" s="58"/>
      <c r="X29" s="76"/>
      <c r="Y29" s="688" t="s">
        <v>258</v>
      </c>
      <c r="Z29" s="689"/>
      <c r="AA29" s="729">
        <v>0</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50</v>
      </c>
      <c r="I30" s="674"/>
      <c r="J30" s="211" t="s">
        <v>198</v>
      </c>
      <c r="M30" s="682"/>
      <c r="P30" s="66"/>
      <c r="R30" s="687">
        <f>+ROUND(AA28,1)+ROUND(AA29,1)+ROUND(AA30,1)</f>
        <v>195.9</v>
      </c>
      <c r="S30" s="733"/>
      <c r="T30" s="733"/>
      <c r="U30" s="733"/>
      <c r="V30" s="54" t="s">
        <v>16</v>
      </c>
      <c r="Y30" s="688" t="s">
        <v>186</v>
      </c>
      <c r="Z30" s="689"/>
      <c r="AA30" s="729">
        <v>0</v>
      </c>
      <c r="AB30" s="730"/>
      <c r="AC30" s="730"/>
      <c r="AD30" s="730"/>
      <c r="AE30" s="730"/>
      <c r="AF30" s="54" t="s">
        <v>13</v>
      </c>
      <c r="AL30" s="706">
        <v>50</v>
      </c>
      <c r="AM30" s="707"/>
      <c r="AN30" s="707"/>
      <c r="AO30" s="707"/>
      <c r="AP30" s="62" t="s">
        <v>13</v>
      </c>
      <c r="AS30" s="725"/>
      <c r="AT30" s="722"/>
      <c r="AU30" s="722"/>
      <c r="AV30" s="723"/>
      <c r="AW30" s="498"/>
    </row>
    <row r="31" spans="2:49" ht="27" customHeight="1" thickTop="1" thickBot="1">
      <c r="B31" s="660" t="s">
        <v>226</v>
      </c>
      <c r="C31" s="661"/>
      <c r="D31" s="684">
        <v>50</v>
      </c>
      <c r="E31" s="684"/>
      <c r="F31" s="684"/>
      <c r="G31" s="211" t="s">
        <v>198</v>
      </c>
      <c r="H31" s="673">
        <f>+AS24</f>
        <v>195.9</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v>0</v>
      </c>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v>0</v>
      </c>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AA30" sqref="AA30:AE30"/>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株式会社関電工　南関東・東海営業本部　神奈川支店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204</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v>0</v>
      </c>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9.9</v>
      </c>
      <c r="G12" s="704"/>
      <c r="H12" s="704"/>
      <c r="I12" s="62" t="s">
        <v>13</v>
      </c>
      <c r="J12" s="63"/>
      <c r="K12" s="64"/>
      <c r="L12" s="63"/>
      <c r="M12" s="682"/>
      <c r="N12" s="65"/>
      <c r="P12" s="706">
        <v>0</v>
      </c>
      <c r="Q12" s="710"/>
      <c r="R12" s="710"/>
      <c r="S12" s="710"/>
      <c r="T12" s="62" t="s">
        <v>13</v>
      </c>
      <c r="U12" s="63"/>
      <c r="V12" s="63"/>
      <c r="W12" s="63"/>
      <c r="X12" s="63"/>
      <c r="Y12"/>
      <c r="Z12"/>
      <c r="AA12"/>
      <c r="AB12"/>
      <c r="AC12" s="66"/>
      <c r="AE12" s="736"/>
      <c r="AG12" s="151"/>
      <c r="AH12" s="706">
        <v>0</v>
      </c>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v>0</v>
      </c>
      <c r="G15" s="684"/>
      <c r="H15" s="684"/>
      <c r="I15" s="54" t="s">
        <v>13</v>
      </c>
      <c r="J15" s="63"/>
      <c r="K15" s="66"/>
      <c r="L15" s="63"/>
      <c r="M15" s="682"/>
      <c r="N15" s="66"/>
      <c r="P15" s="706">
        <v>0</v>
      </c>
      <c r="Q15" s="710"/>
      <c r="R15" s="710"/>
      <c r="S15" s="710"/>
      <c r="T15" s="62" t="s">
        <v>13</v>
      </c>
      <c r="U15" s="63"/>
      <c r="V15" s="63"/>
      <c r="W15" s="63"/>
      <c r="X15" s="63"/>
      <c r="Y15"/>
      <c r="Z15"/>
      <c r="AA15"/>
      <c r="AB15"/>
      <c r="AC15" s="66"/>
      <c r="AH15" s="729">
        <v>0</v>
      </c>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v>0</v>
      </c>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v>0</v>
      </c>
      <c r="AV17" s="54" t="s">
        <v>34</v>
      </c>
      <c r="AW17" s="498"/>
    </row>
    <row r="18" spans="2:49" ht="24.75" customHeight="1" thickBot="1">
      <c r="K18" s="66"/>
      <c r="L18" s="63"/>
      <c r="M18" s="682"/>
      <c r="N18" s="66"/>
      <c r="P18" s="706">
        <v>0</v>
      </c>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v>0</v>
      </c>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v>0</v>
      </c>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v>0</v>
      </c>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2.5</v>
      </c>
      <c r="E24" s="684"/>
      <c r="F24" s="684"/>
      <c r="G24" s="211" t="s">
        <v>198</v>
      </c>
      <c r="H24" s="673">
        <f>+F12</f>
        <v>9.9</v>
      </c>
      <c r="I24" s="674"/>
      <c r="J24" s="211" t="s">
        <v>198</v>
      </c>
      <c r="K24" s="66"/>
      <c r="L24" s="63"/>
      <c r="M24" s="683"/>
      <c r="P24" s="729">
        <v>0</v>
      </c>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9.9</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9.9</v>
      </c>
      <c r="Q27" s="733"/>
      <c r="R27" s="733"/>
      <c r="S27" s="733"/>
      <c r="T27" s="54" t="s">
        <v>38</v>
      </c>
      <c r="U27" s="74"/>
      <c r="V27" s="74"/>
      <c r="Y27" s="72" t="s">
        <v>39</v>
      </c>
      <c r="Z27" s="75"/>
      <c r="AH27" s="63"/>
      <c r="AI27" s="63"/>
      <c r="AJ27" s="63"/>
      <c r="AK27" s="63"/>
      <c r="AL27" s="703">
        <f>+AH18+P27</f>
        <v>9.9</v>
      </c>
      <c r="AM27" s="704"/>
      <c r="AN27" s="704"/>
      <c r="AO27" s="704"/>
      <c r="AP27" s="62" t="s">
        <v>13</v>
      </c>
      <c r="AQ27" s="321"/>
      <c r="AR27" s="141"/>
      <c r="AS27" s="706">
        <v>0</v>
      </c>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9.9</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2.5</v>
      </c>
      <c r="E29" s="684"/>
      <c r="F29" s="684"/>
      <c r="G29" s="211" t="s">
        <v>198</v>
      </c>
      <c r="H29" s="673">
        <f>+AL27</f>
        <v>9.9</v>
      </c>
      <c r="I29" s="674"/>
      <c r="J29" s="211" t="s">
        <v>198</v>
      </c>
      <c r="M29" s="682"/>
      <c r="P29" s="66"/>
      <c r="Q29" s="158"/>
      <c r="R29" s="61" t="s">
        <v>183</v>
      </c>
      <c r="S29" s="728" t="s">
        <v>33</v>
      </c>
      <c r="T29" s="731"/>
      <c r="U29" s="731"/>
      <c r="V29" s="732"/>
      <c r="W29" s="58"/>
      <c r="X29" s="76"/>
      <c r="Y29" s="688" t="s">
        <v>258</v>
      </c>
      <c r="Z29" s="689"/>
      <c r="AA29" s="729">
        <v>0</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9.9</v>
      </c>
      <c r="S30" s="733"/>
      <c r="T30" s="733"/>
      <c r="U30" s="733"/>
      <c r="V30" s="54" t="s">
        <v>16</v>
      </c>
      <c r="Y30" s="688" t="s">
        <v>186</v>
      </c>
      <c r="Z30" s="689"/>
      <c r="AA30" s="729">
        <v>0</v>
      </c>
      <c r="AB30" s="730"/>
      <c r="AC30" s="730"/>
      <c r="AD30" s="730"/>
      <c r="AE30" s="730"/>
      <c r="AF30" s="54" t="s">
        <v>13</v>
      </c>
      <c r="AL30" s="706">
        <v>0</v>
      </c>
      <c r="AM30" s="707"/>
      <c r="AN30" s="707"/>
      <c r="AO30" s="707"/>
      <c r="AP30" s="62" t="s">
        <v>13</v>
      </c>
      <c r="AS30" s="725"/>
      <c r="AT30" s="722"/>
      <c r="AU30" s="722"/>
      <c r="AV30" s="723"/>
      <c r="AW30" s="498"/>
    </row>
    <row r="31" spans="2:49" ht="27" customHeight="1" thickTop="1" thickBot="1">
      <c r="B31" s="660" t="s">
        <v>226</v>
      </c>
      <c r="C31" s="661"/>
      <c r="D31" s="684">
        <v>2.5</v>
      </c>
      <c r="E31" s="684"/>
      <c r="F31" s="684"/>
      <c r="G31" s="211" t="s">
        <v>198</v>
      </c>
      <c r="H31" s="673">
        <f>+AS24</f>
        <v>9.9</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v>0</v>
      </c>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AU19" sqref="AU19"/>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株式会社関電工　南関東・東海営業本部　神奈川支店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205</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v>0</v>
      </c>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0.2</v>
      </c>
      <c r="G12" s="704"/>
      <c r="H12" s="704"/>
      <c r="I12" s="62" t="s">
        <v>13</v>
      </c>
      <c r="J12" s="63"/>
      <c r="K12" s="64"/>
      <c r="L12" s="63"/>
      <c r="M12" s="682"/>
      <c r="N12" s="65"/>
      <c r="P12" s="706">
        <v>0</v>
      </c>
      <c r="Q12" s="710"/>
      <c r="R12" s="710"/>
      <c r="S12" s="710"/>
      <c r="T12" s="62" t="s">
        <v>13</v>
      </c>
      <c r="U12" s="63"/>
      <c r="V12" s="63"/>
      <c r="W12" s="63"/>
      <c r="X12" s="63"/>
      <c r="Y12"/>
      <c r="Z12"/>
      <c r="AA12"/>
      <c r="AB12"/>
      <c r="AC12" s="66"/>
      <c r="AE12" s="736"/>
      <c r="AG12" s="151"/>
      <c r="AH12" s="706">
        <v>0</v>
      </c>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v>0</v>
      </c>
      <c r="G15" s="684"/>
      <c r="H15" s="684"/>
      <c r="I15" s="54" t="s">
        <v>13</v>
      </c>
      <c r="J15" s="63"/>
      <c r="K15" s="66"/>
      <c r="L15" s="63"/>
      <c r="M15" s="682"/>
      <c r="N15" s="66"/>
      <c r="P15" s="706">
        <v>0</v>
      </c>
      <c r="Q15" s="710"/>
      <c r="R15" s="710"/>
      <c r="S15" s="710"/>
      <c r="T15" s="62" t="s">
        <v>13</v>
      </c>
      <c r="U15" s="63"/>
      <c r="V15" s="63"/>
      <c r="W15" s="63"/>
      <c r="X15" s="63"/>
      <c r="Y15"/>
      <c r="Z15"/>
      <c r="AA15"/>
      <c r="AB15"/>
      <c r="AC15" s="66"/>
      <c r="AH15" s="729">
        <v>0</v>
      </c>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v>0</v>
      </c>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v>0</v>
      </c>
      <c r="AV17" s="54" t="s">
        <v>34</v>
      </c>
      <c r="AW17" s="498"/>
    </row>
    <row r="18" spans="2:49" ht="24.75" customHeight="1" thickBot="1">
      <c r="K18" s="66"/>
      <c r="L18" s="63"/>
      <c r="M18" s="682"/>
      <c r="N18" s="66"/>
      <c r="P18" s="706">
        <v>0</v>
      </c>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v>0</v>
      </c>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v>0</v>
      </c>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v>0</v>
      </c>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0.2</v>
      </c>
      <c r="E24" s="684"/>
      <c r="F24" s="684"/>
      <c r="G24" s="211" t="s">
        <v>198</v>
      </c>
      <c r="H24" s="673">
        <f>+F12</f>
        <v>0.2</v>
      </c>
      <c r="I24" s="674"/>
      <c r="J24" s="211" t="s">
        <v>198</v>
      </c>
      <c r="K24" s="66"/>
      <c r="L24" s="63"/>
      <c r="M24" s="683"/>
      <c r="P24" s="729">
        <v>0</v>
      </c>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0.2</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0.2</v>
      </c>
      <c r="Q27" s="733"/>
      <c r="R27" s="733"/>
      <c r="S27" s="733"/>
      <c r="T27" s="54" t="s">
        <v>38</v>
      </c>
      <c r="U27" s="74"/>
      <c r="V27" s="74"/>
      <c r="Y27" s="72" t="s">
        <v>39</v>
      </c>
      <c r="Z27" s="75"/>
      <c r="AH27" s="63"/>
      <c r="AI27" s="63"/>
      <c r="AJ27" s="63"/>
      <c r="AK27" s="63"/>
      <c r="AL27" s="703">
        <f>+AH18+P27</f>
        <v>0.2</v>
      </c>
      <c r="AM27" s="704"/>
      <c r="AN27" s="704"/>
      <c r="AO27" s="704"/>
      <c r="AP27" s="62" t="s">
        <v>13</v>
      </c>
      <c r="AQ27" s="321"/>
      <c r="AR27" s="141"/>
      <c r="AS27" s="706">
        <v>0</v>
      </c>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0.2</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0.2</v>
      </c>
      <c r="E29" s="684"/>
      <c r="F29" s="684"/>
      <c r="G29" s="211" t="s">
        <v>198</v>
      </c>
      <c r="H29" s="673">
        <f>+AL27</f>
        <v>0.2</v>
      </c>
      <c r="I29" s="674"/>
      <c r="J29" s="211" t="s">
        <v>198</v>
      </c>
      <c r="M29" s="682"/>
      <c r="P29" s="66"/>
      <c r="Q29" s="158"/>
      <c r="R29" s="61" t="s">
        <v>183</v>
      </c>
      <c r="S29" s="728" t="s">
        <v>33</v>
      </c>
      <c r="T29" s="731"/>
      <c r="U29" s="731"/>
      <c r="V29" s="732"/>
      <c r="W29" s="58"/>
      <c r="X29" s="76"/>
      <c r="Y29" s="688" t="s">
        <v>258</v>
      </c>
      <c r="Z29" s="689"/>
      <c r="AA29" s="729">
        <v>0</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0.2</v>
      </c>
      <c r="S30" s="733"/>
      <c r="T30" s="733"/>
      <c r="U30" s="733"/>
      <c r="V30" s="54" t="s">
        <v>16</v>
      </c>
      <c r="Y30" s="688" t="s">
        <v>186</v>
      </c>
      <c r="Z30" s="689"/>
      <c r="AA30" s="729">
        <v>0</v>
      </c>
      <c r="AB30" s="730"/>
      <c r="AC30" s="730"/>
      <c r="AD30" s="730"/>
      <c r="AE30" s="730"/>
      <c r="AF30" s="54" t="s">
        <v>13</v>
      </c>
      <c r="AL30" s="706">
        <v>0</v>
      </c>
      <c r="AM30" s="707"/>
      <c r="AN30" s="707"/>
      <c r="AO30" s="707"/>
      <c r="AP30" s="62" t="s">
        <v>13</v>
      </c>
      <c r="AS30" s="725"/>
      <c r="AT30" s="722"/>
      <c r="AU30" s="722"/>
      <c r="AV30" s="723"/>
      <c r="AW30" s="498"/>
    </row>
    <row r="31" spans="2:49" ht="27" customHeight="1" thickTop="1" thickBot="1">
      <c r="B31" s="660" t="s">
        <v>226</v>
      </c>
      <c r="C31" s="661"/>
      <c r="D31" s="684">
        <v>0.2</v>
      </c>
      <c r="E31" s="684"/>
      <c r="F31" s="684"/>
      <c r="G31" s="211" t="s">
        <v>198</v>
      </c>
      <c r="H31" s="673">
        <f>+AS24</f>
        <v>0.2</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v>0</v>
      </c>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AS32" sqref="AS32"/>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株式会社関電工　南関東・東海営業本部　神奈川支店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206</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v>0</v>
      </c>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v>0</v>
      </c>
      <c r="Q12" s="710"/>
      <c r="R12" s="710"/>
      <c r="S12" s="710"/>
      <c r="T12" s="62" t="s">
        <v>13</v>
      </c>
      <c r="U12" s="63"/>
      <c r="V12" s="63"/>
      <c r="W12" s="63"/>
      <c r="X12" s="63"/>
      <c r="Y12"/>
      <c r="Z12"/>
      <c r="AA12"/>
      <c r="AB12"/>
      <c r="AC12" s="66"/>
      <c r="AE12" s="736"/>
      <c r="AG12" s="151"/>
      <c r="AH12" s="706">
        <v>0</v>
      </c>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v>0</v>
      </c>
      <c r="G15" s="684"/>
      <c r="H15" s="684"/>
      <c r="I15" s="54" t="s">
        <v>13</v>
      </c>
      <c r="J15" s="63"/>
      <c r="K15" s="66"/>
      <c r="L15" s="63"/>
      <c r="M15" s="682"/>
      <c r="N15" s="66"/>
      <c r="P15" s="706">
        <v>0</v>
      </c>
      <c r="Q15" s="710"/>
      <c r="R15" s="710"/>
      <c r="S15" s="710"/>
      <c r="T15" s="62" t="s">
        <v>13</v>
      </c>
      <c r="U15" s="63"/>
      <c r="V15" s="63"/>
      <c r="W15" s="63"/>
      <c r="X15" s="63"/>
      <c r="Y15"/>
      <c r="Z15"/>
      <c r="AA15"/>
      <c r="AB15"/>
      <c r="AC15" s="66"/>
      <c r="AH15" s="729">
        <v>0</v>
      </c>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v>0</v>
      </c>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v>0</v>
      </c>
      <c r="AV17" s="54" t="s">
        <v>34</v>
      </c>
      <c r="AW17" s="498"/>
    </row>
    <row r="18" spans="2:49" ht="24.75" customHeight="1" thickBot="1">
      <c r="K18" s="66"/>
      <c r="L18" s="63"/>
      <c r="M18" s="682"/>
      <c r="N18" s="66"/>
      <c r="P18" s="706">
        <v>0</v>
      </c>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v>0</v>
      </c>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v>0</v>
      </c>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v>0</v>
      </c>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0.5</v>
      </c>
      <c r="E24" s="684"/>
      <c r="F24" s="684"/>
      <c r="G24" s="211" t="s">
        <v>198</v>
      </c>
      <c r="H24" s="673">
        <f>+F12</f>
        <v>0</v>
      </c>
      <c r="I24" s="674"/>
      <c r="J24" s="211" t="s">
        <v>198</v>
      </c>
      <c r="K24" s="66"/>
      <c r="L24" s="63"/>
      <c r="M24" s="683"/>
      <c r="P24" s="729">
        <v>0</v>
      </c>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v>0</v>
      </c>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0</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0.5</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v>0</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v>0</v>
      </c>
      <c r="AB30" s="730"/>
      <c r="AC30" s="730"/>
      <c r="AD30" s="730"/>
      <c r="AE30" s="730"/>
      <c r="AF30" s="54" t="s">
        <v>13</v>
      </c>
      <c r="AL30" s="706">
        <v>0</v>
      </c>
      <c r="AM30" s="707"/>
      <c r="AN30" s="707"/>
      <c r="AO30" s="707"/>
      <c r="AP30" s="62" t="s">
        <v>13</v>
      </c>
      <c r="AS30" s="725"/>
      <c r="AT30" s="722"/>
      <c r="AU30" s="722"/>
      <c r="AV30" s="723"/>
      <c r="AW30" s="498"/>
    </row>
    <row r="31" spans="2:49" ht="27" customHeight="1" thickTop="1" thickBot="1">
      <c r="B31" s="660" t="s">
        <v>226</v>
      </c>
      <c r="C31" s="661"/>
      <c r="D31" s="684">
        <v>0.5</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v>0</v>
      </c>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zoomScaleNormal="100" workbookViewId="0">
      <selection activeCell="D33" sqref="D33:F3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50" ht="27" customHeight="1">
      <c r="F1" s="49"/>
      <c r="S1" s="95" t="s">
        <v>94</v>
      </c>
      <c r="T1" s="95" t="s">
        <v>283</v>
      </c>
    </row>
    <row r="2" spans="2:50"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50"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50"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50"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株式会社関電工　南関東・東海営業本部　神奈川支店</v>
      </c>
      <c r="AG5" s="672"/>
      <c r="AH5" s="672"/>
      <c r="AI5" s="672"/>
      <c r="AJ5" s="672"/>
      <c r="AK5" s="672"/>
      <c r="AL5" s="672"/>
      <c r="AM5" s="672"/>
      <c r="AN5" s="672"/>
      <c r="AO5" s="672"/>
      <c r="AP5" s="672"/>
      <c r="AQ5" s="672"/>
      <c r="AR5" s="672"/>
      <c r="AS5" s="672"/>
      <c r="AT5" s="672"/>
      <c r="AU5" s="672"/>
      <c r="AV5" s="294"/>
      <c r="AW5" s="498"/>
    </row>
    <row r="6" spans="2:50"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37" t="str">
        <f>IF(SUM(AU7:AU10)&gt;AH9,"下の表は、⑧の内数であるア～エの量が⑧を超えています","")</f>
        <v/>
      </c>
      <c r="AS6" s="52"/>
      <c r="AT6" s="52"/>
      <c r="AU6" s="52"/>
      <c r="AV6" s="52"/>
      <c r="AW6" s="498"/>
    </row>
    <row r="7" spans="2:50" ht="28.15" customHeight="1" thickBot="1">
      <c r="B7" s="745" t="s">
        <v>89</v>
      </c>
      <c r="C7" s="746"/>
      <c r="D7" s="715" t="s">
        <v>207</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763" t="s">
        <v>457</v>
      </c>
      <c r="AS7" s="763"/>
      <c r="AT7" s="763"/>
      <c r="AU7" s="493">
        <v>0</v>
      </c>
      <c r="AV7" s="533" t="s">
        <v>198</v>
      </c>
      <c r="AW7" s="498"/>
      <c r="AX7" s="534"/>
    </row>
    <row r="8" spans="2:50"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763" t="s">
        <v>458</v>
      </c>
      <c r="AS8" s="763"/>
      <c r="AT8" s="763"/>
      <c r="AU8" s="493">
        <v>0</v>
      </c>
      <c r="AV8" s="533" t="s">
        <v>198</v>
      </c>
      <c r="AW8" s="498"/>
    </row>
    <row r="9" spans="2:50"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v>0</v>
      </c>
      <c r="AI9" s="707"/>
      <c r="AJ9" s="707"/>
      <c r="AK9" s="707"/>
      <c r="AL9" s="707"/>
      <c r="AM9" s="707"/>
      <c r="AN9" s="62" t="s">
        <v>13</v>
      </c>
      <c r="AO9" s="63"/>
      <c r="AP9" s="63"/>
      <c r="AQ9" s="63"/>
      <c r="AR9" s="763" t="s">
        <v>459</v>
      </c>
      <c r="AS9" s="763"/>
      <c r="AT9" s="763"/>
      <c r="AU9" s="493">
        <v>0</v>
      </c>
      <c r="AV9" s="533" t="s">
        <v>198</v>
      </c>
      <c r="AW9" s="498"/>
    </row>
    <row r="10" spans="2:50"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763" t="s">
        <v>460</v>
      </c>
      <c r="AS10" s="763"/>
      <c r="AT10" s="763"/>
      <c r="AU10" s="493">
        <v>0</v>
      </c>
      <c r="AV10" s="533" t="s">
        <v>198</v>
      </c>
      <c r="AW10" s="498"/>
    </row>
    <row r="11" spans="2:50"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W11" s="498"/>
    </row>
    <row r="12" spans="2:50" ht="24.75" customHeight="1" thickTop="1" thickBot="1">
      <c r="F12" s="703">
        <f>+ROUND(P12,1)+ROUND(P15,1)+ROUND(P18,1)+ROUND(P24,1)+P27-ROUND(F15,1)</f>
        <v>23.900000000000002</v>
      </c>
      <c r="G12" s="704"/>
      <c r="H12" s="704"/>
      <c r="I12" s="62" t="s">
        <v>13</v>
      </c>
      <c r="J12" s="63"/>
      <c r="K12" s="64"/>
      <c r="L12" s="63"/>
      <c r="M12" s="682"/>
      <c r="N12" s="65"/>
      <c r="P12" s="706">
        <v>0</v>
      </c>
      <c r="Q12" s="710"/>
      <c r="R12" s="710"/>
      <c r="S12" s="710"/>
      <c r="T12" s="62" t="s">
        <v>13</v>
      </c>
      <c r="U12" s="63"/>
      <c r="V12" s="63"/>
      <c r="W12" s="63"/>
      <c r="X12" s="63"/>
      <c r="Y12"/>
      <c r="Z12"/>
      <c r="AA12"/>
      <c r="AB12"/>
      <c r="AC12" s="66"/>
      <c r="AE12" s="736"/>
      <c r="AG12" s="151"/>
      <c r="AH12" s="706">
        <v>0</v>
      </c>
      <c r="AI12" s="707"/>
      <c r="AJ12" s="707"/>
      <c r="AK12" s="707"/>
      <c r="AL12" s="707"/>
      <c r="AM12" s="707"/>
      <c r="AN12" s="62" t="s">
        <v>13</v>
      </c>
      <c r="AO12" s="63"/>
      <c r="AP12" s="63"/>
      <c r="AQ12" s="63"/>
      <c r="AR12" s="63"/>
      <c r="AS12" s="72" t="s">
        <v>30</v>
      </c>
      <c r="AT12" s="73"/>
      <c r="AW12" s="498"/>
    </row>
    <row r="13" spans="2:50"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685" t="s">
        <v>175</v>
      </c>
      <c r="AT13" s="686"/>
      <c r="AU13" s="107">
        <v>0</v>
      </c>
      <c r="AV13" s="54" t="s">
        <v>13</v>
      </c>
      <c r="AW13" s="498"/>
    </row>
    <row r="14" spans="2:50"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685" t="s">
        <v>259</v>
      </c>
      <c r="AT14" s="686"/>
      <c r="AU14" s="107">
        <v>0</v>
      </c>
      <c r="AV14" s="54" t="s">
        <v>34</v>
      </c>
      <c r="AW14" s="498"/>
    </row>
    <row r="15" spans="2:50" ht="24.75" customHeight="1" thickBot="1">
      <c r="F15" s="705">
        <v>0</v>
      </c>
      <c r="G15" s="684"/>
      <c r="H15" s="684"/>
      <c r="I15" s="54" t="s">
        <v>13</v>
      </c>
      <c r="J15" s="63"/>
      <c r="K15" s="66"/>
      <c r="L15" s="63"/>
      <c r="M15" s="682"/>
      <c r="N15" s="66"/>
      <c r="P15" s="706">
        <v>0</v>
      </c>
      <c r="Q15" s="710"/>
      <c r="R15" s="710"/>
      <c r="S15" s="710"/>
      <c r="T15" s="62" t="s">
        <v>13</v>
      </c>
      <c r="U15" s="63"/>
      <c r="V15" s="63"/>
      <c r="W15" s="63"/>
      <c r="X15" s="63"/>
      <c r="Y15"/>
      <c r="Z15"/>
      <c r="AA15"/>
      <c r="AB15"/>
      <c r="AC15" s="66"/>
      <c r="AH15" s="729">
        <v>0</v>
      </c>
      <c r="AI15" s="730"/>
      <c r="AJ15" s="730"/>
      <c r="AK15" s="730"/>
      <c r="AL15" s="730"/>
      <c r="AM15" s="730"/>
      <c r="AN15" s="54" t="s">
        <v>13</v>
      </c>
      <c r="AO15"/>
      <c r="AS15" s="685" t="s">
        <v>177</v>
      </c>
      <c r="AT15" s="686"/>
      <c r="AU15" s="107">
        <v>0</v>
      </c>
      <c r="AV15" s="54" t="s">
        <v>26</v>
      </c>
      <c r="AW15" s="498"/>
    </row>
    <row r="16" spans="2:50"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W16" s="498"/>
    </row>
    <row r="17" spans="2:51"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R17" s="535"/>
      <c r="AS17" s="536" t="str">
        <f>IF(SUM(AU18:AU21)&gt;AS24,"下の表は、⑫の内数であるア～エの量が⑫を超えています","")</f>
        <v/>
      </c>
      <c r="AW17" s="498"/>
    </row>
    <row r="18" spans="2:51" ht="24.75" customHeight="1" thickBot="1">
      <c r="K18" s="66"/>
      <c r="L18" s="63"/>
      <c r="M18" s="682"/>
      <c r="N18" s="66"/>
      <c r="P18" s="706">
        <v>0</v>
      </c>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+ROUND(AU13,1)+ROUND(AU14,1)+ROUND(AU15,1)</f>
        <v>0</v>
      </c>
      <c r="AP18" s="54" t="s">
        <v>34</v>
      </c>
      <c r="AR18" s="763" t="s">
        <v>457</v>
      </c>
      <c r="AS18" s="763"/>
      <c r="AT18" s="763"/>
      <c r="AU18" s="493">
        <v>1.2</v>
      </c>
      <c r="AV18" s="533" t="s">
        <v>198</v>
      </c>
      <c r="AW18" s="498"/>
      <c r="AY18" s="534"/>
    </row>
    <row r="19" spans="2:51"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R19" s="763" t="s">
        <v>458</v>
      </c>
      <c r="AS19" s="763"/>
      <c r="AT19" s="763"/>
      <c r="AU19" s="493">
        <v>0</v>
      </c>
      <c r="AV19" s="533" t="s">
        <v>198</v>
      </c>
      <c r="AW19" s="759"/>
      <c r="AX19" s="759" t="s">
        <v>437</v>
      </c>
    </row>
    <row r="20" spans="2:51"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763" t="s">
        <v>459</v>
      </c>
      <c r="AS20" s="763"/>
      <c r="AT20" s="763"/>
      <c r="AU20" s="493">
        <v>22.6</v>
      </c>
      <c r="AV20" s="533" t="s">
        <v>198</v>
      </c>
      <c r="AW20" s="759"/>
      <c r="AX20" s="759"/>
    </row>
    <row r="21" spans="2:51" ht="25.15" customHeight="1" thickBot="1">
      <c r="B21" s="708" t="s">
        <v>446</v>
      </c>
      <c r="C21" s="708"/>
      <c r="D21" s="708"/>
      <c r="E21" s="708"/>
      <c r="F21" s="708"/>
      <c r="G21" s="708"/>
      <c r="H21" s="708"/>
      <c r="I21" s="708"/>
      <c r="J21" s="708"/>
      <c r="K21" s="66"/>
      <c r="L21" s="63"/>
      <c r="M21" s="682"/>
      <c r="N21" s="66"/>
      <c r="P21" s="706">
        <v>0</v>
      </c>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v>0</v>
      </c>
      <c r="AP21" s="54" t="s">
        <v>38</v>
      </c>
      <c r="AQ21" s="207"/>
      <c r="AR21" s="763" t="s">
        <v>460</v>
      </c>
      <c r="AS21" s="763"/>
      <c r="AT21" s="763"/>
      <c r="AU21" s="493">
        <v>0</v>
      </c>
      <c r="AV21" s="533" t="s">
        <v>198</v>
      </c>
      <c r="AW21" s="498"/>
    </row>
    <row r="22" spans="2:51"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51"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51" ht="27" customHeight="1" thickBot="1">
      <c r="B24" s="660" t="s">
        <v>200</v>
      </c>
      <c r="C24" s="661"/>
      <c r="D24" s="684">
        <v>50</v>
      </c>
      <c r="E24" s="684"/>
      <c r="F24" s="684"/>
      <c r="G24" s="211" t="s">
        <v>198</v>
      </c>
      <c r="H24" s="673">
        <f>+F12</f>
        <v>23.900000000000002</v>
      </c>
      <c r="I24" s="674"/>
      <c r="J24" s="211" t="s">
        <v>198</v>
      </c>
      <c r="K24" s="66"/>
      <c r="L24" s="63"/>
      <c r="M24" s="683"/>
      <c r="P24" s="729">
        <v>0</v>
      </c>
      <c r="Q24" s="734"/>
      <c r="R24" s="734"/>
      <c r="S24" s="734"/>
      <c r="T24" s="54" t="s">
        <v>13</v>
      </c>
      <c r="U24"/>
      <c r="V24"/>
      <c r="W24"/>
      <c r="X24"/>
      <c r="AC24" s="63"/>
      <c r="AD24" s="63"/>
      <c r="AE24" s="206"/>
      <c r="AF24"/>
      <c r="AG24"/>
      <c r="AH24"/>
      <c r="AI24" s="309"/>
      <c r="AJ24" s="206"/>
      <c r="AK24" s="63"/>
      <c r="AL24" s="155"/>
      <c r="AM24" s="63"/>
      <c r="AN24" s="63"/>
      <c r="AQ24" s="66"/>
      <c r="AR24" s="160"/>
      <c r="AS24" s="703">
        <f>+ROUND(AU13,1)+ROUND(AA28,1)</f>
        <v>23.8</v>
      </c>
      <c r="AT24" s="704"/>
      <c r="AU24" s="704"/>
      <c r="AV24" s="62" t="s">
        <v>13</v>
      </c>
      <c r="AW24" s="498"/>
    </row>
    <row r="25" spans="2:51"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51"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51" ht="27" customHeight="1" thickBot="1">
      <c r="B27" s="660" t="s">
        <v>223</v>
      </c>
      <c r="C27" s="661"/>
      <c r="D27" s="684">
        <v>0</v>
      </c>
      <c r="E27" s="684"/>
      <c r="F27" s="684"/>
      <c r="G27" s="211" t="s">
        <v>198</v>
      </c>
      <c r="H27" s="673">
        <f>+Y21</f>
        <v>0</v>
      </c>
      <c r="I27" s="674"/>
      <c r="J27" s="211" t="s">
        <v>198</v>
      </c>
      <c r="M27" s="682"/>
      <c r="P27" s="687">
        <f>+R30+ROUND(R33,1)</f>
        <v>23.900000000000002</v>
      </c>
      <c r="Q27" s="733"/>
      <c r="R27" s="733"/>
      <c r="S27" s="733"/>
      <c r="T27" s="54" t="s">
        <v>38</v>
      </c>
      <c r="U27" s="74"/>
      <c r="V27" s="74"/>
      <c r="Y27" s="72" t="s">
        <v>39</v>
      </c>
      <c r="Z27" s="75"/>
      <c r="AH27" s="63"/>
      <c r="AI27" s="63"/>
      <c r="AJ27" s="63"/>
      <c r="AK27" s="63"/>
      <c r="AL27" s="703">
        <f>+AH18+P27</f>
        <v>23.900000000000002</v>
      </c>
      <c r="AM27" s="704"/>
      <c r="AN27" s="704"/>
      <c r="AO27" s="704"/>
      <c r="AP27" s="62" t="s">
        <v>13</v>
      </c>
      <c r="AQ27" s="321"/>
      <c r="AR27" s="141"/>
      <c r="AS27" s="706">
        <v>0</v>
      </c>
      <c r="AT27" s="707"/>
      <c r="AU27" s="707"/>
      <c r="AV27" s="62" t="s">
        <v>13</v>
      </c>
      <c r="AW27" s="498"/>
    </row>
    <row r="28" spans="2:51"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23.8</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51" ht="27" customHeight="1" thickTop="1" thickBot="1">
      <c r="B29" s="660" t="s">
        <v>224</v>
      </c>
      <c r="C29" s="661"/>
      <c r="D29" s="684">
        <v>50</v>
      </c>
      <c r="E29" s="684"/>
      <c r="F29" s="684"/>
      <c r="G29" s="211" t="s">
        <v>198</v>
      </c>
      <c r="H29" s="673">
        <f>+AL27</f>
        <v>23.900000000000002</v>
      </c>
      <c r="I29" s="674"/>
      <c r="J29" s="211" t="s">
        <v>198</v>
      </c>
      <c r="M29" s="682"/>
      <c r="P29" s="66"/>
      <c r="Q29" s="158"/>
      <c r="R29" s="61" t="s">
        <v>183</v>
      </c>
      <c r="S29" s="728" t="s">
        <v>33</v>
      </c>
      <c r="T29" s="731"/>
      <c r="U29" s="731"/>
      <c r="V29" s="732"/>
      <c r="W29" s="58"/>
      <c r="X29" s="76"/>
      <c r="Y29" s="688" t="s">
        <v>258</v>
      </c>
      <c r="Z29" s="689"/>
      <c r="AA29" s="729">
        <v>0</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51" ht="27" customHeight="1" thickBot="1">
      <c r="B30" s="660" t="s">
        <v>225</v>
      </c>
      <c r="C30" s="661"/>
      <c r="D30" s="684">
        <v>0</v>
      </c>
      <c r="E30" s="684"/>
      <c r="F30" s="684"/>
      <c r="G30" s="211" t="s">
        <v>198</v>
      </c>
      <c r="H30" s="673">
        <f>+AL30</f>
        <v>0</v>
      </c>
      <c r="I30" s="674"/>
      <c r="J30" s="211" t="s">
        <v>198</v>
      </c>
      <c r="M30" s="682"/>
      <c r="P30" s="66"/>
      <c r="R30" s="687">
        <f>+ROUND(AA28,1)+ROUND(AA29,1)+ROUND(AA30,1)</f>
        <v>23.8</v>
      </c>
      <c r="S30" s="733"/>
      <c r="T30" s="733"/>
      <c r="U30" s="733"/>
      <c r="V30" s="54" t="s">
        <v>16</v>
      </c>
      <c r="Y30" s="688" t="s">
        <v>186</v>
      </c>
      <c r="Z30" s="689"/>
      <c r="AA30" s="729">
        <v>0</v>
      </c>
      <c r="AB30" s="730"/>
      <c r="AC30" s="730"/>
      <c r="AD30" s="730"/>
      <c r="AE30" s="730"/>
      <c r="AF30" s="54" t="s">
        <v>13</v>
      </c>
      <c r="AL30" s="706">
        <v>0</v>
      </c>
      <c r="AM30" s="707"/>
      <c r="AN30" s="707"/>
      <c r="AO30" s="707"/>
      <c r="AP30" s="62" t="s">
        <v>13</v>
      </c>
      <c r="AS30" s="725"/>
      <c r="AT30" s="722"/>
      <c r="AU30" s="722"/>
      <c r="AV30" s="723"/>
      <c r="AW30" s="498"/>
    </row>
    <row r="31" spans="2:51" ht="27" customHeight="1" thickTop="1" thickBot="1">
      <c r="B31" s="660" t="s">
        <v>226</v>
      </c>
      <c r="C31" s="661"/>
      <c r="D31" s="684">
        <v>50</v>
      </c>
      <c r="E31" s="684"/>
      <c r="F31" s="684"/>
      <c r="G31" s="211" t="s">
        <v>198</v>
      </c>
      <c r="H31" s="673">
        <f>+AS24</f>
        <v>23.8</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v>0</v>
      </c>
      <c r="AT31" s="719"/>
      <c r="AU31" s="719"/>
      <c r="AV31" s="178" t="s">
        <v>13</v>
      </c>
      <c r="AW31" s="498"/>
    </row>
    <row r="32" spans="2:51"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v>0.1</v>
      </c>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AA34" s="667"/>
      <c r="AB34" s="668"/>
      <c r="AC34" s="668"/>
      <c r="AD34" s="668"/>
      <c r="AE34" s="668"/>
      <c r="AF34" s="668"/>
      <c r="AG34" s="668"/>
      <c r="AH34" s="668"/>
      <c r="AI34" s="668"/>
      <c r="AJ34" s="668"/>
      <c r="AK34" s="668"/>
      <c r="AL34" s="668"/>
      <c r="AM34" s="668"/>
      <c r="AN34" s="668"/>
      <c r="AO34" s="671"/>
      <c r="AP34" s="204"/>
      <c r="AW34" s="498"/>
    </row>
    <row r="35" spans="2:62" ht="24.6" customHeight="1" thickBot="1">
      <c r="B35" s="768" t="s">
        <v>453</v>
      </c>
      <c r="C35" s="768"/>
      <c r="D35" s="768"/>
      <c r="E35" s="768"/>
      <c r="F35" s="768"/>
      <c r="G35" s="768"/>
      <c r="H35" s="768"/>
      <c r="I35" s="768"/>
      <c r="J35" s="768"/>
      <c r="AF35" s="74"/>
      <c r="AG35" s="74"/>
      <c r="AH35" s="74"/>
      <c r="AI35" s="74"/>
      <c r="AJ35" s="74"/>
      <c r="AK35" s="74"/>
      <c r="AL35" s="63"/>
      <c r="AM35" s="63"/>
      <c r="AN35" s="63"/>
      <c r="AO35" s="63"/>
      <c r="AP35" s="63"/>
      <c r="AQ35" s="63"/>
      <c r="AR35" s="63"/>
    </row>
    <row r="36" spans="2:62" ht="27" customHeight="1">
      <c r="B36" s="764" t="s">
        <v>454</v>
      </c>
      <c r="C36" s="765"/>
      <c r="D36" s="765"/>
      <c r="E36" s="765"/>
      <c r="F36" s="765"/>
      <c r="G36" s="765"/>
      <c r="H36" s="769">
        <f>IF(SUM(F12,F15)&gt;0,SUM(P12,P21,AH9,AS24,AS27,AS31)/SUM(F12,F15)*100,"")</f>
        <v>99.581589958158986</v>
      </c>
      <c r="I36" s="770"/>
      <c r="J36" s="531" t="s">
        <v>456</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27" customHeight="1" thickBot="1">
      <c r="B37" s="158"/>
      <c r="C37" s="766" t="s">
        <v>455</v>
      </c>
      <c r="D37" s="767"/>
      <c r="E37" s="767"/>
      <c r="F37" s="767"/>
      <c r="G37" s="767"/>
      <c r="H37" s="771">
        <f>IF(SUM(F12,F15)&gt;0,SUM(P21,AS27,AS31,AU9,AU20)/SUM(F12,F15)*100,"")</f>
        <v>94.560669456066947</v>
      </c>
      <c r="I37" s="772"/>
      <c r="J37" s="532" t="s">
        <v>456</v>
      </c>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C38" s="49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C39" s="530" t="str">
        <f>+IF(D30=0,"",IF(D29&lt;D30,"エラー !：上の表は、⑩の内数である⑪の量が⑩を超えています",""))</f>
        <v/>
      </c>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C40" s="311" t="str">
        <f>+IF(D31=0,"",IF(D29&lt;D31,"エラー !：上の表は、⑩の内数である⑫の量が⑩を超えています",""))</f>
        <v/>
      </c>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C41" s="311" t="str">
        <f>+IF(D32=0,"",IF(D29&lt;D32,"エラー !：上の表は、⑩の内数である⑬の量が⑩を超えています",""))</f>
        <v/>
      </c>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C42" s="311" t="str">
        <f>+IF(D33=0,"",IF(D29&lt;D33,"エラー !：上の表は、⑩の内数である⑭の量が⑩を超えています",""))</f>
        <v/>
      </c>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AS32" sqref="AS32"/>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株式会社関電工　南関東・東海営業本部　神奈川支店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498"/>
    </row>
    <row r="7" spans="2:49" ht="28.15" customHeight="1" thickBot="1">
      <c r="B7" s="745" t="s">
        <v>89</v>
      </c>
      <c r="C7" s="746"/>
      <c r="D7" s="715" t="s">
        <v>208</v>
      </c>
      <c r="E7" s="716"/>
      <c r="F7" s="716"/>
      <c r="G7" s="716"/>
      <c r="H7" s="716"/>
      <c r="I7" s="717"/>
      <c r="J7" s="157"/>
      <c r="K7" s="63"/>
      <c r="L7" s="170"/>
      <c r="M7" s="773" t="s">
        <v>91</v>
      </c>
      <c r="N7" s="774"/>
      <c r="O7" s="774"/>
      <c r="P7" s="774"/>
      <c r="Q7" s="774"/>
      <c r="R7" s="774"/>
      <c r="S7" s="774"/>
      <c r="T7" s="774"/>
      <c r="U7" s="774"/>
      <c r="V7" s="774"/>
      <c r="W7" s="775"/>
      <c r="X7" s="775"/>
      <c r="Y7" s="774"/>
      <c r="Z7" s="774"/>
      <c r="AA7" s="774"/>
      <c r="AB7" s="776"/>
      <c r="AC7" s="152"/>
      <c r="AD7" s="152"/>
      <c r="AE7" s="152"/>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v>0</v>
      </c>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v>0</v>
      </c>
      <c r="Q12" s="710"/>
      <c r="R12" s="710"/>
      <c r="S12" s="710"/>
      <c r="T12" s="62" t="s">
        <v>13</v>
      </c>
      <c r="U12" s="63"/>
      <c r="V12" s="63"/>
      <c r="W12" s="63"/>
      <c r="X12" s="63"/>
      <c r="Y12"/>
      <c r="Z12"/>
      <c r="AA12"/>
      <c r="AB12"/>
      <c r="AC12" s="66"/>
      <c r="AE12" s="736"/>
      <c r="AG12" s="151"/>
      <c r="AH12" s="706">
        <v>0</v>
      </c>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v>0</v>
      </c>
      <c r="G15" s="684"/>
      <c r="H15" s="684"/>
      <c r="I15" s="54" t="s">
        <v>13</v>
      </c>
      <c r="J15" s="63"/>
      <c r="K15" s="66"/>
      <c r="L15" s="63"/>
      <c r="M15" s="682"/>
      <c r="N15" s="66"/>
      <c r="P15" s="706">
        <v>0</v>
      </c>
      <c r="Q15" s="710"/>
      <c r="R15" s="710"/>
      <c r="S15" s="710"/>
      <c r="T15" s="62" t="s">
        <v>13</v>
      </c>
      <c r="U15" s="63"/>
      <c r="V15" s="63"/>
      <c r="W15" s="63"/>
      <c r="X15" s="63"/>
      <c r="Y15"/>
      <c r="Z15"/>
      <c r="AA15"/>
      <c r="AB15"/>
      <c r="AC15" s="66"/>
      <c r="AH15" s="729">
        <v>0</v>
      </c>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v>0</v>
      </c>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v>0</v>
      </c>
      <c r="AV17" s="54" t="s">
        <v>34</v>
      </c>
      <c r="AW17" s="498"/>
    </row>
    <row r="18" spans="2:49" ht="24.75" customHeight="1" thickBot="1">
      <c r="K18" s="66"/>
      <c r="L18" s="63"/>
      <c r="M18" s="682"/>
      <c r="N18" s="66"/>
      <c r="P18" s="706">
        <v>0</v>
      </c>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v>0</v>
      </c>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v>0</v>
      </c>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v>0</v>
      </c>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1</v>
      </c>
      <c r="E24" s="684"/>
      <c r="F24" s="684"/>
      <c r="G24" s="211" t="s">
        <v>198</v>
      </c>
      <c r="H24" s="673">
        <f>+F12</f>
        <v>0</v>
      </c>
      <c r="I24" s="674"/>
      <c r="J24" s="211" t="s">
        <v>198</v>
      </c>
      <c r="K24" s="66"/>
      <c r="L24" s="63"/>
      <c r="M24" s="683"/>
      <c r="P24" s="729">
        <v>0</v>
      </c>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v>0</v>
      </c>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0</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1</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v>0</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v>0</v>
      </c>
      <c r="AB30" s="730"/>
      <c r="AC30" s="730"/>
      <c r="AD30" s="730"/>
      <c r="AE30" s="730"/>
      <c r="AF30" s="54" t="s">
        <v>13</v>
      </c>
      <c r="AL30" s="706">
        <v>0</v>
      </c>
      <c r="AM30" s="707"/>
      <c r="AN30" s="707"/>
      <c r="AO30" s="707"/>
      <c r="AP30" s="62" t="s">
        <v>13</v>
      </c>
      <c r="AS30" s="725"/>
      <c r="AT30" s="722"/>
      <c r="AU30" s="722"/>
      <c r="AV30" s="723"/>
      <c r="AW30" s="498"/>
    </row>
    <row r="31" spans="2:49" ht="27" customHeight="1" thickTop="1" thickBot="1">
      <c r="B31" s="660" t="s">
        <v>226</v>
      </c>
      <c r="C31" s="661"/>
      <c r="D31" s="684">
        <v>1</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v>0</v>
      </c>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v>0</v>
      </c>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AA29" sqref="AA29:AE29"/>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株式会社関電工　南関東・東海営業本部　神奈川支店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71"/>
      <c r="AC6" s="172"/>
      <c r="AD6" s="172"/>
      <c r="AE6" s="172"/>
      <c r="AF6" s="172"/>
      <c r="AG6" s="172"/>
      <c r="AH6" s="172"/>
      <c r="AI6" s="172"/>
      <c r="AJ6" s="172"/>
      <c r="AK6" s="172"/>
      <c r="AL6" s="172"/>
      <c r="AM6" s="172"/>
      <c r="AN6" s="172"/>
      <c r="AO6" s="172"/>
      <c r="AP6" s="172"/>
      <c r="AQ6" s="172"/>
      <c r="AR6" s="172"/>
      <c r="AS6" s="172"/>
      <c r="AT6" s="172"/>
      <c r="AU6" s="172"/>
      <c r="AV6" s="172"/>
      <c r="AW6" s="498"/>
    </row>
    <row r="7" spans="2:49" ht="28.15" customHeight="1" thickBot="1">
      <c r="B7" s="745" t="s">
        <v>89</v>
      </c>
      <c r="C7" s="746"/>
      <c r="D7" s="715" t="s">
        <v>209</v>
      </c>
      <c r="E7" s="716"/>
      <c r="F7" s="716"/>
      <c r="G7" s="716"/>
      <c r="H7" s="716"/>
      <c r="I7" s="717"/>
      <c r="J7" s="157"/>
      <c r="K7" s="63"/>
      <c r="L7" s="170"/>
      <c r="M7" s="780" t="s">
        <v>227</v>
      </c>
      <c r="N7" s="781"/>
      <c r="O7" s="781"/>
      <c r="P7" s="781"/>
      <c r="Q7" s="781"/>
      <c r="R7" s="781"/>
      <c r="S7" s="781"/>
      <c r="T7" s="781"/>
      <c r="U7" s="781"/>
      <c r="V7" s="781"/>
      <c r="W7" s="782"/>
      <c r="X7" s="782"/>
      <c r="Y7" s="781"/>
      <c r="Z7" s="781"/>
      <c r="AA7" s="781"/>
      <c r="AB7" s="783"/>
      <c r="AC7" s="172"/>
      <c r="AD7" s="172"/>
      <c r="AE7" s="172"/>
      <c r="AF7" s="173"/>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84"/>
      <c r="N8" s="785"/>
      <c r="O8" s="785"/>
      <c r="P8" s="785"/>
      <c r="Q8" s="785"/>
      <c r="R8" s="785"/>
      <c r="S8" s="785"/>
      <c r="T8" s="785"/>
      <c r="U8" s="785"/>
      <c r="V8" s="785"/>
      <c r="W8" s="785"/>
      <c r="X8" s="785"/>
      <c r="Y8" s="785"/>
      <c r="Z8" s="785"/>
      <c r="AA8" s="785"/>
      <c r="AB8" s="786"/>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v>0</v>
      </c>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150</v>
      </c>
      <c r="G12" s="704"/>
      <c r="H12" s="704"/>
      <c r="I12" s="62" t="s">
        <v>13</v>
      </c>
      <c r="J12" s="63"/>
      <c r="K12" s="64"/>
      <c r="L12" s="63"/>
      <c r="M12" s="682"/>
      <c r="N12" s="65"/>
      <c r="P12" s="706">
        <v>0</v>
      </c>
      <c r="Q12" s="710"/>
      <c r="R12" s="710"/>
      <c r="S12" s="710"/>
      <c r="T12" s="62" t="s">
        <v>13</v>
      </c>
      <c r="U12" s="63"/>
      <c r="V12" s="63"/>
      <c r="W12" s="63"/>
      <c r="X12" s="63"/>
      <c r="Y12"/>
      <c r="Z12"/>
      <c r="AA12"/>
      <c r="AB12"/>
      <c r="AC12" s="66"/>
      <c r="AE12" s="736"/>
      <c r="AG12" s="151"/>
      <c r="AH12" s="706">
        <v>0</v>
      </c>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v>0</v>
      </c>
      <c r="G15" s="684"/>
      <c r="H15" s="684"/>
      <c r="I15" s="54" t="s">
        <v>13</v>
      </c>
      <c r="J15" s="63"/>
      <c r="K15" s="66"/>
      <c r="L15" s="63"/>
      <c r="M15" s="682"/>
      <c r="N15" s="66"/>
      <c r="P15" s="706">
        <v>0</v>
      </c>
      <c r="Q15" s="710"/>
      <c r="R15" s="710"/>
      <c r="S15" s="710"/>
      <c r="T15" s="62" t="s">
        <v>13</v>
      </c>
      <c r="U15" s="63"/>
      <c r="V15" s="63"/>
      <c r="W15" s="63"/>
      <c r="X15" s="63"/>
      <c r="Y15"/>
      <c r="Z15"/>
      <c r="AA15"/>
      <c r="AB15"/>
      <c r="AC15" s="66"/>
      <c r="AH15" s="729">
        <v>0</v>
      </c>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v>0</v>
      </c>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v>0</v>
      </c>
      <c r="AV17" s="54" t="s">
        <v>34</v>
      </c>
      <c r="AW17" s="498"/>
    </row>
    <row r="18" spans="2:49" ht="24.75" customHeight="1" thickBot="1">
      <c r="K18" s="66"/>
      <c r="L18" s="63"/>
      <c r="M18" s="682"/>
      <c r="N18" s="66"/>
      <c r="P18" s="706">
        <v>0</v>
      </c>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v>0</v>
      </c>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v>0</v>
      </c>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v>0</v>
      </c>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150</v>
      </c>
      <c r="E24" s="684"/>
      <c r="F24" s="684"/>
      <c r="G24" s="211" t="s">
        <v>198</v>
      </c>
      <c r="H24" s="673">
        <f>+F12</f>
        <v>150</v>
      </c>
      <c r="I24" s="674"/>
      <c r="J24" s="211" t="s">
        <v>198</v>
      </c>
      <c r="K24" s="66"/>
      <c r="L24" s="63"/>
      <c r="M24" s="683"/>
      <c r="P24" s="729">
        <v>0</v>
      </c>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150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150</v>
      </c>
      <c r="Q27" s="733"/>
      <c r="R27" s="733"/>
      <c r="S27" s="733"/>
      <c r="T27" s="54" t="s">
        <v>38</v>
      </c>
      <c r="U27" s="74"/>
      <c r="V27" s="74"/>
      <c r="Y27" s="72" t="s">
        <v>39</v>
      </c>
      <c r="Z27" s="75"/>
      <c r="AH27" s="63"/>
      <c r="AI27" s="63"/>
      <c r="AJ27" s="63"/>
      <c r="AK27" s="63"/>
      <c r="AL27" s="703">
        <f>+AH18+P27</f>
        <v>150</v>
      </c>
      <c r="AM27" s="704"/>
      <c r="AN27" s="704"/>
      <c r="AO27" s="704"/>
      <c r="AP27" s="62" t="s">
        <v>13</v>
      </c>
      <c r="AQ27" s="321"/>
      <c r="AR27" s="141"/>
      <c r="AS27" s="706">
        <v>0</v>
      </c>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150</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150</v>
      </c>
      <c r="E29" s="684"/>
      <c r="F29" s="684"/>
      <c r="G29" s="211" t="s">
        <v>198</v>
      </c>
      <c r="H29" s="673">
        <f>+AL27</f>
        <v>150</v>
      </c>
      <c r="I29" s="674"/>
      <c r="J29" s="211" t="s">
        <v>198</v>
      </c>
      <c r="M29" s="682"/>
      <c r="P29" s="66"/>
      <c r="Q29" s="158"/>
      <c r="R29" s="61" t="s">
        <v>183</v>
      </c>
      <c r="S29" s="728" t="s">
        <v>33</v>
      </c>
      <c r="T29" s="731"/>
      <c r="U29" s="731"/>
      <c r="V29" s="732"/>
      <c r="W29" s="58"/>
      <c r="X29" s="76"/>
      <c r="Y29" s="688" t="s">
        <v>258</v>
      </c>
      <c r="Z29" s="689"/>
      <c r="AA29" s="729">
        <v>0</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150</v>
      </c>
      <c r="S30" s="733"/>
      <c r="T30" s="733"/>
      <c r="U30" s="733"/>
      <c r="V30" s="54" t="s">
        <v>16</v>
      </c>
      <c r="Y30" s="688" t="s">
        <v>186</v>
      </c>
      <c r="Z30" s="689"/>
      <c r="AA30" s="729">
        <v>0</v>
      </c>
      <c r="AB30" s="730"/>
      <c r="AC30" s="730"/>
      <c r="AD30" s="730"/>
      <c r="AE30" s="730"/>
      <c r="AF30" s="54" t="s">
        <v>13</v>
      </c>
      <c r="AL30" s="706">
        <v>0</v>
      </c>
      <c r="AM30" s="707"/>
      <c r="AN30" s="707"/>
      <c r="AO30" s="707"/>
      <c r="AP30" s="62" t="s">
        <v>13</v>
      </c>
      <c r="AS30" s="725"/>
      <c r="AT30" s="722"/>
      <c r="AU30" s="722"/>
      <c r="AV30" s="723"/>
      <c r="AW30" s="498"/>
    </row>
    <row r="31" spans="2:49" ht="27" customHeight="1" thickTop="1" thickBot="1">
      <c r="B31" s="660" t="s">
        <v>226</v>
      </c>
      <c r="C31" s="661"/>
      <c r="D31" s="684">
        <v>150</v>
      </c>
      <c r="E31" s="684"/>
      <c r="F31" s="684"/>
      <c r="G31" s="211" t="s">
        <v>198</v>
      </c>
      <c r="H31" s="673">
        <f>+AS24</f>
        <v>150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v>0</v>
      </c>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v>0</v>
      </c>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2025-07-01T06:57:04Z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