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xr:revisionPtr revIDLastSave="0" documentId="8_{5FF6C571-EC4A-479A-8A21-CB3DD8DA1F01}" xr6:coauthVersionLast="47" xr6:coauthVersionMax="47" xr10:uidLastSave="{00000000-0000-0000-0000-000000000000}"/>
  <bookViews>
    <workbookView xWindow="825" yWindow="0" windowWidth="18015" windowHeight="10800" tabRatio="808" firstSheet="15"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F12" i="89"/>
  <c r="H24" i="89" s="1"/>
  <c r="Y18" i="91"/>
  <c r="P16" i="91" s="1"/>
  <c r="X58" i="94" s="1"/>
  <c r="N49" i="94" l="1"/>
  <c r="M49" i="94"/>
  <c r="H31" i="74"/>
  <c r="H49" i="94"/>
  <c r="H36" i="78"/>
  <c r="H37" i="78"/>
  <c r="H24" i="78"/>
  <c r="H31" i="2"/>
  <c r="Q36" i="94"/>
  <c r="G36" i="94"/>
  <c r="G35" i="94" s="1"/>
  <c r="H31" i="88"/>
  <c r="AL27" i="80"/>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<sst xmlns="http://schemas.openxmlformats.org/spreadsheetml/2006/main" count="3304" uniqueCount="471">
  <si>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</si>
  <si>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</si>
  <si>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</si>
  <si>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</si>
  <si>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</si>
  <si>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</si>
  <si>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</si>
  <si>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</si>
  <si>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</si>
  <si>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</si>
  <si>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</si>
  <si>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</si>
  <si>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</si>
  <si>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</si>
  <si>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</si>
  <si>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</si>
  <si>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</si>
  <si>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</si>
  <si>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</si>
  <si>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</si>
  <si>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</si>
  <si>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</si>
  <si>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</si>
  <si>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</si>
  <si>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</si>
  <si>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</si>
  <si>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</si>
  <si>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</si>
  <si>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</si>
  <si>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</si>
  <si>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</si>
  <si>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</si>
  <si>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</si>
  <si>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</si>
  <si>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</si>
  <si>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</si>
  <si>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</si>
  <si>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</si>
  <si>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</si>
  <si>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</si>
  <si>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</si>
  <si>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</si>
  <si>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</si>
  <si>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</si>
  <si>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</si>
  <si>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</si>
  <si>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</si>
  <si>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</si>
  <si>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</si>
  <si>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</si>
  <si>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</si>
  <si>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</si>
  <si>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</si>
  <si>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</si>
  <si>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</si>
  <si>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</si>
  <si>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</si>
  <si>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</si>
  <si>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</si>
  <si>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</si>
  <si>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</si>
  <si>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</si>
  <si>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</si>
  <si>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</si>
  <si>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</si>
  <si>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</si>
  <si>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</si>
  <si>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</si>
  <si>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</si>
  <si>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</si>
  <si>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</si>
  <si>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</si>
  <si>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</si>
  <si>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</si>
  <si>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</si>
  <si>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</si>
  <si>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</si>
  <si>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</si>
  <si>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</si>
  <si>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</si>
  <si>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</si>
  <si>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</si>
  <si>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</si>
  <si>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</si>
  <si>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</si>
  <si>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</si>
  <si>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</si>
  <si>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</si>
  <si>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</si>
  <si>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</si>
  <si>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</si>
  <si>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</si>
  <si>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</si>
  <si>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</si>
  <si>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</si>
  <si>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</si>
  <si>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</si>
  <si>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</si>
  <si>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</si>
  <si>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</si>
  <si>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</si>
  <si>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</si>
  <si>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</si>
  <si>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</si>
  <si>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</si>
  <si>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</si>
  <si>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</si>
  <si>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</si>
  <si>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</si>
  <si>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</si>
  <si>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</si>
  <si>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</si>
  <si>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</si>
  <si>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</si>
  <si>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</si>
  <si>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</si>
  <si>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</si>
  <si>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</si>
  <si>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</si>
  <si>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</si>
  <si>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</si>
  <si>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</si>
  <si>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</si>
  <si>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</si>
  <si>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</si>
  <si>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</si>
  <si>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</si>
  <si>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</si>
  <si>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</si>
  <si>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</si>
  <si>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</si>
  <si>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</si>
  <si>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</si>
  <si>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</si>
  <si>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</si>
  <si>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</si>
  <si>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</si>
  <si>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</si>
  <si>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</si>
  <si>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</si>
  <si>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</si>
  <si>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</si>
  <si>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</si>
  <si>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</si>
  <si>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</si>
  <si>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</si>
  <si>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</si>
  <si>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</si>
  <si>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</si>
  <si>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</si>
  <si>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</si>
  <si>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</si>
  <si>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</si>
  <si>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</si>
  <si>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</si>
  <si>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</si>
  <si>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</si>
  <si>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</si>
  <si>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</si>
  <si>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</si>
  <si>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</si>
  <si>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</si>
  <si>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</si>
  <si>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</si>
  <si>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</si>
  <si>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</si>
  <si>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</si>
  <si>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</si>
  <si>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</si>
  <si>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</si>
  <si>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</si>
  <si>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</si>
  <si>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</si>
  <si>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</si>
  <si>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</si>
  <si>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</si>
  <si>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</si>
  <si>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</si>
  <si>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</si>
  <si>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</si>
  <si>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</si>
  <si>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</si>
  <si>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</si>
  <si>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</si>
  <si>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</si>
  <si>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</si>
  <si>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</si>
  <si>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</si>
  <si>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</si>
  <si>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</si>
  <si>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</si>
  <si>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</si>
  <si>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</si>
  <si>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</si>
  <si>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</si>
  <si>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</si>
  <si>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</si>
  <si>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</si>
  <si>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</si>
  <si>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</si>
  <si>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</si>
  <si>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</si>
  <si>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</si>
  <si>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</si>
  <si>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</si>
  <si>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</si>
  <si>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</si>
  <si>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</si>
  <si>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</si>
  <si>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</si>
  <si>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</si>
  <si>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</si>
  <si>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</si>
  <si>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</si>
  <si>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</si>
  <si>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</si>
  <si>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</si>
  <si>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</si>
  <si>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</si>
  <si>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</si>
  <si>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</si>
  <si>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</si>
  <si>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</si>
  <si>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</si>
  <si>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</si>
  <si>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</si>
  <si>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</si>
  <si>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</si>
  <si>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</si>
  <si>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</si>
  <si>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</si>
  <si>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</si>
  <si>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</si>
  <si>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</si>
  <si>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</si>
  <si>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</si>
  <si>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</si>
  <si>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</si>
  <si>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</si>
  <si>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</si>
  <si>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</si>
  <si>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</si>
  <si>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</si>
  <si>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</si>
  <si>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</si>
  <si>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</si>
  <si>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</si>
  <si>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</si>
  <si>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</si>
  <si>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</si>
  <si>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</si>
  <si>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</si>
  <si>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</si>
  <si>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</si>
  <si>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</si>
  <si>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</si>
  <si>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</si>
  <si>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</si>
  <si>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</si>
  <si>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</si>
  <si>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</si>
  <si>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</si>
  <si>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</si>
  <si>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</si>
  <si>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</si>
  <si>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</si>
  <si>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</si>
  <si>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</si>
  <si>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</si>
  <si>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</si>
  <si>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</si>
  <si>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</si>
  <si>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</si>
  <si>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</si>
  <si>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</si>
  <si>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</si>
  <si>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</si>
  <si>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</si>
  <si>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</si>
  <si>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</si>
  <si>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</si>
  <si>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</si>
  <si>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</si>
  <si>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</si>
  <si>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</si>
  <si>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</si>
  <si>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</si>
  <si>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</si>
  <si>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</si>
  <si>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</si>
  <si>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</si>
  <si>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</si>
  <si>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</si>
  <si>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</si>
  <si>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</si>
  <si>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</si>
  <si>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</si>
  <si>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</si>
  <si>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</si>
  <si>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</si>
  <si>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</si>
  <si>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</si>
  <si>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</si>
  <si>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</si>
  <si>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</si>
  <si>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</si>
  <si>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</si>
  <si>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</si>
  <si>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</si>
  <si>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</si>
  <si>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</si>
  <si>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</si>
  <si>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</si>
  <si>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</si>
  <si>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</si>
  <si>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</si>
  <si>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</si>
  <si>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</si>
  <si>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</si>
  <si>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</si>
  <si>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</si>
  <si>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</si>
  <si>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</si>
  <si>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</si>
  <si>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</si>
  <si>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</si>
  <si>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</si>
  <si>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</si>
  <si>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</si>
  <si>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</si>
  <si>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</si>
  <si>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</si>
  <si>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</si>
  <si>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</si>
  <si>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</si>
  <si>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</si>
  <si>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</si>
  <si>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</si>
  <si>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</si>
  <si>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</si>
  <si>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</si>
  <si>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</si>
  <si>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</si>
  <si>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</si>
  <si>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</si>
  <si>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</si>
  <si>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</si>
  <si>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</si>
  <si>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</si>
  <si>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</si>
  <si>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</si>
  <si>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</si>
  <si>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</si>
  <si>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</si>
  <si>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</si>
  <si>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</si>
  <si>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</si>
  <si>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</si>
  <si>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</si>
  <si>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</si>
  <si>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</si>
  <si>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</si>
  <si>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</si>
  <si>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</si>
  <si>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</si>
  <si>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</si>
  <si>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</si>
  <si>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</si>
  <si>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</si>
  <si>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</si>
  <si>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</si>
  <si>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</si>
  <si>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</si>
  <si>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</si>
  <si>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</si>
  <si>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</si>
  <si>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</si>
  <si>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</si>
  <si>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</si>
  <si>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</si>
  <si>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</si>
  <si>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</si>
  <si>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</si>
  <si>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</si>
  <si>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</si>
  <si>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</si>
  <si>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</si>
  <si>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</si>
  <si>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</si>
  <si>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</si>
  <si>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</si>
  <si>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</si>
  <si>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</si>
  <si>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</si>
  <si>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</si>
  <si>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</si>
  <si>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</si>
  <si>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</si>
  <si>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</si>
  <si>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</si>
  <si>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</si>
  <si>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</si>
  <si>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</si>
  <si>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</si>
  <si>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</si>
  <si>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</si>
  <si>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</si>
  <si>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</si>
  <si>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</si>
  <si>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</si>
  <si>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</si>
  <si>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</si>
  <si>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</si>
  <si>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</si>
  <si>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</si>
  <si>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</si>
  <si>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</si>
  <si>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</si>
  <si>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</si>
  <si>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</si>
  <si>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</si>
  <si>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</si>
  <si>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</si>
  <si>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</si>
  <si>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</si>
  <si>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</si>
  <si>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</si>
  <si>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</si>
  <si>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</si>
  <si>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</si>
  <si>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</si>
  <si>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</si>
  <si>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</si>
  <si>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</si>
  <si>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</si>
  <si>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</si>
  <si>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</si>
  <si>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</si>
  <si>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</si>
  <si>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</si>
  <si>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</si>
  <si>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</si>
  <si>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</si>
  <si>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</si>
  <si>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</si>
  <si>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</si>
  <si>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</si>
  <si>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</si>
  <si>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</si>
  <si>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</si>
  <si>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</si>
  <si>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</si>
  <si>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</si>
  <si>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</si>
  <si>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</si>
  <si>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</si>
  <si>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</si>
  <si>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</si>
  <si>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</si>
  <si>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</si>
  <si>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</si>
  <si>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</si>
  <si>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</si>
  <si>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</si>
  <si>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令和  7年  6月  30日</t>
    <phoneticPr fontId="3"/>
  </si>
  <si>
    <t>横浜市神奈川区栄町５番地１</t>
    <phoneticPr fontId="3"/>
  </si>
  <si>
    <t>京王建設横浜株式会社
　　代表取締役社長　山菅　正人</t>
    <phoneticPr fontId="3"/>
  </si>
  <si>
    <t>045-451-8950</t>
    <phoneticPr fontId="3"/>
  </si>
  <si>
    <t>京王建設横浜株式会社</t>
    <phoneticPr fontId="3"/>
  </si>
  <si>
    <t>横浜市神奈川区栄町５番地１　（横浜市内の現場）</t>
    <phoneticPr fontId="3"/>
  </si>
  <si>
    <t>総合工事業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</si>
</sst>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topLeftCell="A62" zoomScale="145" zoomScaleNormal="100" zoomScaleSheetLayoutView="145" workbookViewId="0">
      <selection activeCell="F49" sqref="F49:K50"/>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1" t="s">
        <v>343</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5">
      <c r="C19" s="20" t="s">
        <v>3</v>
      </c>
      <c r="Q19" s="20"/>
      <c r="R19" s="20"/>
      <c r="S19" s="88"/>
    </row>
    <row r="20" spans="1:25" ht="13.5">
      <c r="C20" s="519"/>
      <c r="D20" s="520"/>
      <c r="E20" s="20" t="s">
        <v>49</v>
      </c>
      <c r="Q20" s="20"/>
      <c r="R20" s="88"/>
      <c r="S20" s="88"/>
    </row>
    <row r="21" spans="1:25" ht="13.5">
      <c r="C21" s="523" t="s">
        <v>354</v>
      </c>
      <c r="D21" s="524"/>
      <c r="E21" s="20" t="s">
        <v>344</v>
      </c>
      <c r="Q21" s="20"/>
      <c r="R21" s="88"/>
      <c r="S21" s="88"/>
    </row>
    <row r="22" spans="1:25" ht="13.5">
      <c r="C22" s="542" t="s">
        <v>355</v>
      </c>
      <c r="D22" s="543"/>
      <c r="E22" s="20" t="s">
        <v>1</v>
      </c>
      <c r="Q22" s="20"/>
      <c r="R22" s="88"/>
      <c r="S22" s="88"/>
    </row>
    <row r="23" spans="1:25" ht="13.5">
      <c r="C23" s="544" t="s">
        <v>356</v>
      </c>
      <c r="D23" s="545"/>
      <c r="E23" s="20" t="s">
        <v>46</v>
      </c>
      <c r="Q23" s="20"/>
      <c r="R23" s="20"/>
      <c r="S23" s="88"/>
    </row>
    <row r="24" spans="1:25" ht="13.5">
      <c r="C24" s="546" t="s">
        <v>357</v>
      </c>
      <c r="D24" s="547"/>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525" t="s">
        <v>326</v>
      </c>
      <c r="N27" s="96" t="s">
        <v>112</v>
      </c>
      <c r="O27" s="97" t="s">
        <v>113</v>
      </c>
      <c r="Q27" s="20"/>
      <c r="R27" s="20"/>
      <c r="S27" s="88"/>
    </row>
    <row r="28" spans="1:25" ht="20.100000000000001" customHeight="1" thickBot="1">
      <c r="A28" s="22">
        <f>+R86</f>
        <v>0</v>
      </c>
      <c r="C28" s="21" t="s">
        <v>295</v>
      </c>
      <c r="M28" s="526"/>
      <c r="N28" s="243" t="s">
        <v>463</v>
      </c>
      <c r="O28" s="244" t="s">
        <v>155</v>
      </c>
      <c r="Q28" s="20"/>
      <c r="R28" s="20"/>
      <c r="S28" s="88"/>
    </row>
    <row r="29" spans="1:25" ht="13.5">
      <c r="C29" s="476" t="s">
        <v>390</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502" t="s">
        <v>296</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15" customHeight="1">
      <c r="C33" s="78"/>
      <c r="O33" s="79"/>
      <c r="Q33" s="20"/>
      <c r="R33" s="20"/>
      <c r="S33" s="20"/>
    </row>
    <row r="34" spans="1:19" ht="14.25">
      <c r="C34" s="78"/>
      <c r="L34" s="508" t="s">
        <v>464</v>
      </c>
      <c r="M34" s="509"/>
      <c r="N34" s="509"/>
      <c r="O34" s="510"/>
      <c r="Q34" s="20"/>
      <c r="R34" s="20"/>
      <c r="S34" s="20"/>
    </row>
    <row r="35" spans="1:19" ht="11.25" customHeight="1">
      <c r="C35" s="78"/>
      <c r="O35" s="80"/>
      <c r="Q35" s="20"/>
      <c r="R35" s="20"/>
      <c r="S35" s="20"/>
    </row>
    <row r="36" spans="1:19" ht="13.5">
      <c r="C36" s="540" t="s">
        <v>41</v>
      </c>
      <c r="D36" s="541"/>
      <c r="E36" s="541"/>
      <c r="F36" s="541"/>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99" t="s">
        <v>465</v>
      </c>
      <c r="K39" s="499"/>
      <c r="L39" s="500"/>
      <c r="M39" s="500"/>
      <c r="N39" s="500"/>
      <c r="O39" s="501"/>
      <c r="Q39" s="20"/>
      <c r="R39" s="20"/>
    </row>
    <row r="40" spans="1:19" ht="26.25" customHeight="1">
      <c r="C40" s="78"/>
      <c r="H40" s="23" t="s">
        <v>7</v>
      </c>
      <c r="I40" s="23"/>
      <c r="J40" s="499" t="s">
        <v>466</v>
      </c>
      <c r="K40" s="499"/>
      <c r="L40" s="500"/>
      <c r="M40" s="500"/>
      <c r="N40" s="500"/>
      <c r="O40" s="501"/>
    </row>
    <row r="41" spans="1:19">
      <c r="C41" s="78"/>
      <c r="J41" s="21" t="s">
        <v>8</v>
      </c>
      <c r="O41" s="79"/>
    </row>
    <row r="42" spans="1:19">
      <c r="C42" s="78"/>
      <c r="J42" s="24" t="s">
        <v>9</v>
      </c>
      <c r="K42" s="24"/>
      <c r="L42" s="552" t="s">
        <v>467</v>
      </c>
      <c r="M42" s="552"/>
      <c r="N42" s="552"/>
      <c r="O42" s="553"/>
    </row>
    <row r="43" spans="1:19">
      <c r="C43" s="78"/>
      <c r="J43" s="24"/>
      <c r="K43" s="24"/>
      <c r="O43" s="79"/>
    </row>
    <row r="44" spans="1:19" ht="8.25" customHeight="1">
      <c r="C44" s="78"/>
      <c r="O44" s="79"/>
    </row>
    <row r="45" spans="1:19" ht="30" customHeight="1">
      <c r="A45" s="22">
        <v>4</v>
      </c>
      <c r="C45" s="511" t="s">
        <v>440</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468</v>
      </c>
      <c r="G47" s="536"/>
      <c r="H47" s="537"/>
      <c r="I47" s="537"/>
      <c r="J47" s="537"/>
      <c r="K47" s="537"/>
      <c r="L47" s="537"/>
      <c r="M47" s="527" t="s">
        <v>435</v>
      </c>
      <c r="N47" s="528"/>
      <c r="O47" s="529"/>
    </row>
    <row r="48" spans="1:19" ht="18" customHeight="1">
      <c r="C48" s="532"/>
      <c r="D48" s="533"/>
      <c r="E48" s="534"/>
      <c r="F48" s="538"/>
      <c r="G48" s="539"/>
      <c r="H48" s="539"/>
      <c r="I48" s="539"/>
      <c r="J48" s="539"/>
      <c r="K48" s="539"/>
      <c r="L48" s="539"/>
      <c r="M48" s="514">
        <v>2278</v>
      </c>
      <c r="N48" s="515"/>
      <c r="O48" s="516"/>
    </row>
    <row r="49" spans="3:21" ht="18" customHeight="1">
      <c r="C49" s="493" t="s">
        <v>11</v>
      </c>
      <c r="D49" s="494"/>
      <c r="E49" s="495"/>
      <c r="F49" s="548" t="s">
        <v>469</v>
      </c>
      <c r="G49" s="549"/>
      <c r="H49" s="549"/>
      <c r="I49" s="549"/>
      <c r="J49" s="549"/>
      <c r="K49" s="549"/>
      <c r="L49" s="126" t="s">
        <v>172</v>
      </c>
      <c r="M49" s="386"/>
      <c r="N49" s="517" t="s">
        <v>467</v>
      </c>
      <c r="O49" s="518"/>
    </row>
    <row r="50" spans="3:21" ht="18" customHeight="1">
      <c r="C50" s="496"/>
      <c r="D50" s="497"/>
      <c r="E50" s="498"/>
      <c r="F50" s="550"/>
      <c r="G50" s="551"/>
      <c r="H50" s="551"/>
      <c r="I50" s="551"/>
      <c r="J50" s="551"/>
      <c r="K50" s="551"/>
      <c r="L50" s="387"/>
      <c r="M50" s="491"/>
      <c r="N50" s="492"/>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t="s">
        <v>117</v>
      </c>
      <c r="G52" s="453"/>
      <c r="H52" s="453"/>
      <c r="I52" s="453"/>
      <c r="J52" s="30" t="s">
        <v>47</v>
      </c>
      <c r="K52" s="30"/>
      <c r="L52" s="454" t="s">
        <v>470</v>
      </c>
      <c r="M52" s="454"/>
      <c r="N52" s="455"/>
      <c r="O52" s="456"/>
    </row>
    <row r="53" spans="3:21" ht="22.5" customHeight="1">
      <c r="C53" s="295"/>
      <c r="D53" s="306" t="s">
        <v>19</v>
      </c>
      <c r="E53" s="307" t="s">
        <v>365</v>
      </c>
      <c r="F53" s="443" t="s">
        <v>366</v>
      </c>
      <c r="G53" s="444"/>
      <c r="H53" s="445"/>
      <c r="I53" s="443" t="s">
        <v>367</v>
      </c>
      <c r="J53" s="447"/>
      <c r="K53" s="457"/>
      <c r="L53" s="448"/>
      <c r="M53" s="449"/>
      <c r="N53" s="389" t="s">
        <v>368</v>
      </c>
      <c r="O53" s="390"/>
    </row>
    <row r="54" spans="3:21" ht="22.5" customHeight="1">
      <c r="C54" s="295"/>
      <c r="D54" s="294"/>
      <c r="E54" s="310"/>
      <c r="F54" s="443" t="s">
        <v>369</v>
      </c>
      <c r="G54" s="444"/>
      <c r="H54" s="445"/>
      <c r="I54" s="446" t="s">
        <v>370</v>
      </c>
      <c r="J54" s="447"/>
      <c r="K54" s="447"/>
      <c r="L54" s="448"/>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v>5521</v>
      </c>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c r="G58" s="463"/>
      <c r="H58" s="463"/>
      <c r="I58" s="463"/>
      <c r="J58" s="463"/>
      <c r="K58" s="463"/>
      <c r="L58" s="463"/>
      <c r="M58" s="463"/>
      <c r="N58" s="463"/>
      <c r="O58" s="464"/>
    </row>
    <row r="59" spans="3:21" ht="26.25" customHeight="1">
      <c r="C59" s="300"/>
      <c r="D59" s="317" t="s">
        <v>24</v>
      </c>
      <c r="E59" s="318" t="s">
        <v>378</v>
      </c>
      <c r="F59" s="465">
        <v>200</v>
      </c>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2781</v>
      </c>
      <c r="I63" s="240" t="s">
        <v>4</v>
      </c>
      <c r="J63" s="473" t="s">
        <v>324</v>
      </c>
      <c r="K63" s="474"/>
      <c r="L63" s="475"/>
      <c r="M63" s="468">
        <f>+別紙!AA14</f>
        <v>2781</v>
      </c>
      <c r="N63" s="469"/>
      <c r="O63" s="391" t="s">
        <v>4</v>
      </c>
      <c r="P63" s="162"/>
      <c r="Q63" s="127"/>
      <c r="R63" s="127"/>
      <c r="S63" s="127"/>
      <c r="T63" s="127"/>
      <c r="U63" s="127"/>
    </row>
    <row r="64" spans="3:21" ht="24.75" customHeight="1">
      <c r="C64" s="490"/>
      <c r="D64" s="470" t="s">
        <v>301</v>
      </c>
      <c r="E64" s="471"/>
      <c r="F64" s="471"/>
      <c r="G64" s="472"/>
      <c r="H64" s="379" t="str">
        <f>+別紙!AA10</f>
        <v>0</v>
      </c>
      <c r="I64" s="240" t="s">
        <v>4</v>
      </c>
      <c r="J64" s="473" t="s">
        <v>305</v>
      </c>
      <c r="K64" s="474"/>
      <c r="L64" s="475"/>
      <c r="M64" s="468" t="str">
        <f>+別紙!AA15</f>
        <v>0</v>
      </c>
      <c r="N64" s="469"/>
      <c r="O64" s="31" t="s">
        <v>4</v>
      </c>
      <c r="P64" s="458"/>
      <c r="Q64" s="459"/>
      <c r="R64" s="459"/>
      <c r="S64" s="459"/>
    </row>
    <row r="65" spans="1:22" ht="24.75" customHeight="1">
      <c r="C65" s="490"/>
      <c r="D65" s="470" t="s">
        <v>302</v>
      </c>
      <c r="E65" s="471"/>
      <c r="F65" s="471"/>
      <c r="G65" s="472"/>
      <c r="H65" s="379" t="str">
        <f>+別紙!AA11</f>
        <v>0</v>
      </c>
      <c r="I65" s="240" t="s">
        <v>4</v>
      </c>
      <c r="J65" s="470" t="s">
        <v>306</v>
      </c>
      <c r="K65" s="471"/>
      <c r="L65" s="472"/>
      <c r="M65" s="468">
        <f>+別紙!AA16</f>
        <v>2781</v>
      </c>
      <c r="N65" s="469"/>
      <c r="O65" s="378" t="s">
        <v>4</v>
      </c>
      <c r="P65" s="160"/>
      <c r="Q65" s="161"/>
      <c r="R65" s="161"/>
      <c r="S65" s="161"/>
    </row>
    <row r="66" spans="1:22" ht="24.75" customHeight="1">
      <c r="C66" s="392"/>
      <c r="D66" s="470" t="s">
        <v>303</v>
      </c>
      <c r="E66" s="471"/>
      <c r="F66" s="471"/>
      <c r="G66" s="472"/>
      <c r="H66" s="379" t="str">
        <f>+別紙!AA12</f>
        <v>0</v>
      </c>
      <c r="I66" s="240" t="s">
        <v>4</v>
      </c>
      <c r="J66" s="470" t="s">
        <v>387</v>
      </c>
      <c r="K66" s="471"/>
      <c r="L66" s="472"/>
      <c r="M66" s="468" t="str">
        <f>+別紙!AA17</f>
        <v>0</v>
      </c>
      <c r="N66" s="469"/>
      <c r="O66" s="378" t="s">
        <v>4</v>
      </c>
      <c r="P66" s="160"/>
      <c r="Q66" s="161"/>
      <c r="R66" s="161"/>
      <c r="S66" s="161"/>
    </row>
    <row r="67" spans="1:22" ht="24.75" customHeight="1">
      <c r="C67" s="393"/>
      <c r="D67" s="470" t="s">
        <v>304</v>
      </c>
      <c r="E67" s="471"/>
      <c r="F67" s="471"/>
      <c r="G67" s="472"/>
      <c r="H67" s="379" t="str">
        <f>+別紙!AA13</f>
        <v>0</v>
      </c>
      <c r="I67" s="240" t="s">
        <v>4</v>
      </c>
      <c r="J67" s="470" t="s">
        <v>388</v>
      </c>
      <c r="K67" s="471"/>
      <c r="L67" s="472"/>
      <c r="M67" s="468" t="str">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15" customHeight="1">
      <c r="A77" s="21"/>
      <c r="B77" s="21"/>
      <c r="C77" s="181">
        <v>3</v>
      </c>
      <c r="D77" s="460" t="s">
        <v>443</v>
      </c>
      <c r="E77" s="460"/>
      <c r="F77" s="460"/>
      <c r="G77" s="460"/>
      <c r="H77" s="460"/>
      <c r="I77" s="460"/>
      <c r="J77" s="460"/>
      <c r="K77" s="460"/>
      <c r="L77" s="460"/>
      <c r="M77" s="460"/>
      <c r="N77" s="460"/>
      <c r="O77" s="461"/>
    </row>
    <row r="78" spans="1:22" ht="28.15"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15"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15"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15"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15"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topLeftCell="A7"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京王建設横浜株式会社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210</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京王建設横浜株式会社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211</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京王建設横浜株式会社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212</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京王建設横浜株式会社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19"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京王建設横浜株式会社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127.5</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200</v>
      </c>
      <c r="E24" s="629"/>
      <c r="F24" s="629"/>
      <c r="G24" s="194" t="s">
        <v>198</v>
      </c>
      <c r="H24" s="607">
        <f>+F12</f>
        <v>127.5</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127.5</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127.5</v>
      </c>
      <c r="Q27" s="612"/>
      <c r="R27" s="612"/>
      <c r="S27" s="612"/>
      <c r="T27" s="44" t="s">
        <v>38</v>
      </c>
      <c r="U27" s="64"/>
      <c r="V27" s="64"/>
      <c r="Y27" s="62" t="s">
        <v>39</v>
      </c>
      <c r="Z27" s="65"/>
      <c r="AH27" s="53"/>
      <c r="AI27" s="53"/>
      <c r="AJ27" s="53"/>
      <c r="AK27" s="53"/>
      <c r="AL27" s="575">
        <f>+AH18+P27</f>
        <v>127.5</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127.5</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200</v>
      </c>
      <c r="E29" s="629"/>
      <c r="F29" s="629"/>
      <c r="G29" s="194" t="s">
        <v>198</v>
      </c>
      <c r="H29" s="607">
        <f>+AL27</f>
        <v>127.5</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127.5</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200</v>
      </c>
      <c r="E31" s="629"/>
      <c r="F31" s="629"/>
      <c r="G31" s="194" t="s">
        <v>198</v>
      </c>
      <c r="H31" s="607">
        <f>+AS24</f>
        <v>127.5</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21"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京王建設横浜株式会社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68.900000000000006</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30</v>
      </c>
      <c r="E24" s="629"/>
      <c r="F24" s="629"/>
      <c r="G24" s="194" t="s">
        <v>198</v>
      </c>
      <c r="H24" s="607">
        <f>+F12</f>
        <v>68.900000000000006</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68.900000000000006</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68.900000000000006</v>
      </c>
      <c r="Q27" s="612"/>
      <c r="R27" s="612"/>
      <c r="S27" s="612"/>
      <c r="T27" s="44" t="s">
        <v>38</v>
      </c>
      <c r="U27" s="64"/>
      <c r="V27" s="64"/>
      <c r="Y27" s="62" t="s">
        <v>39</v>
      </c>
      <c r="Z27" s="65"/>
      <c r="AH27" s="53"/>
      <c r="AI27" s="53"/>
      <c r="AJ27" s="53"/>
      <c r="AK27" s="53"/>
      <c r="AL27" s="575">
        <f>+AH18+P27</f>
        <v>68.900000000000006</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68.900000000000006</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30</v>
      </c>
      <c r="E29" s="629"/>
      <c r="F29" s="629"/>
      <c r="G29" s="194" t="s">
        <v>198</v>
      </c>
      <c r="H29" s="607">
        <f>+AL27</f>
        <v>68.900000000000006</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68.900000000000006</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30</v>
      </c>
      <c r="E31" s="629"/>
      <c r="F31" s="629"/>
      <c r="G31" s="194" t="s">
        <v>198</v>
      </c>
      <c r="H31" s="607">
        <f>+AS24</f>
        <v>68.900000000000006</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京王建設横浜株式会社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7" zoomScaleNormal="100" workbookViewId="0">
      <selection activeCell="D24" sqref="D24:F2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京王建設横浜株式会社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4523.5</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1000</v>
      </c>
      <c r="E24" s="629"/>
      <c r="F24" s="629"/>
      <c r="G24" s="194" t="s">
        <v>198</v>
      </c>
      <c r="H24" s="607">
        <f>+F12</f>
        <v>4523.5</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4523.5</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4523.5</v>
      </c>
      <c r="Q27" s="612"/>
      <c r="R27" s="612"/>
      <c r="S27" s="612"/>
      <c r="T27" s="44" t="s">
        <v>38</v>
      </c>
      <c r="U27" s="64"/>
      <c r="V27" s="64"/>
      <c r="Y27" s="62" t="s">
        <v>39</v>
      </c>
      <c r="Z27" s="65"/>
      <c r="AH27" s="53"/>
      <c r="AI27" s="53"/>
      <c r="AJ27" s="53"/>
      <c r="AK27" s="53"/>
      <c r="AL27" s="575">
        <f>+AH18+P27</f>
        <v>4523.5</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4523.5</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1000</v>
      </c>
      <c r="E29" s="629"/>
      <c r="F29" s="629"/>
      <c r="G29" s="194" t="s">
        <v>198</v>
      </c>
      <c r="H29" s="607">
        <f>+AL27</f>
        <v>4523.5</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4523.5</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1000</v>
      </c>
      <c r="E31" s="629"/>
      <c r="F31" s="629"/>
      <c r="G31" s="194" t="s">
        <v>198</v>
      </c>
      <c r="H31" s="607">
        <f>+AS24</f>
        <v>4523.5</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京王建設横浜株式会社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218</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京王建設横浜株式会社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219</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4"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京王建設横浜株式会社</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256</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c r="G15" s="629"/>
      <c r="H15" s="629"/>
      <c r="I15" s="44" t="s">
        <v>256</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0</v>
      </c>
      <c r="I29" s="608"/>
      <c r="J29" s="194" t="s">
        <v>198</v>
      </c>
      <c r="M29" s="581"/>
      <c r="P29" s="56"/>
      <c r="Q29" s="144"/>
      <c r="R29" s="51" t="s">
        <v>182</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京王建設横浜株式会社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A15"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京王建設横浜株式会社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326.89999999999998</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29">
        <v>300</v>
      </c>
      <c r="E24" s="629"/>
      <c r="F24" s="629"/>
      <c r="G24" s="194" t="s">
        <v>198</v>
      </c>
      <c r="H24" s="607">
        <f>+F12</f>
        <v>326.89999999999998</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326.89999999999998</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326.89999999999998</v>
      </c>
      <c r="Q27" s="612"/>
      <c r="R27" s="612"/>
      <c r="S27" s="612"/>
      <c r="T27" s="44" t="s">
        <v>38</v>
      </c>
      <c r="U27" s="64"/>
      <c r="V27" s="64"/>
      <c r="Y27" s="62" t="s">
        <v>39</v>
      </c>
      <c r="Z27" s="65"/>
      <c r="AH27" s="53"/>
      <c r="AI27" s="53"/>
      <c r="AJ27" s="53"/>
      <c r="AK27" s="53"/>
      <c r="AL27" s="575">
        <f>+AH18+P27</f>
        <v>326.89999999999998</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326.89999999999998</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300</v>
      </c>
      <c r="E29" s="629"/>
      <c r="F29" s="629"/>
      <c r="G29" s="194" t="s">
        <v>198</v>
      </c>
      <c r="H29" s="607">
        <f>+AL27</f>
        <v>326.89999999999998</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326.89999999999998</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300</v>
      </c>
      <c r="E31" s="629"/>
      <c r="F31" s="629"/>
      <c r="G31" s="194" t="s">
        <v>198</v>
      </c>
      <c r="H31" s="607">
        <f>+AS24</f>
        <v>326.89999999999998</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abSelected="1" topLeftCell="H8" zoomScale="70" zoomScaleNormal="70" workbookViewId="0">
      <selection activeCell="H19" sqref="H19"/>
    </sheetView>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728" t="s">
        <v>273</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327</v>
      </c>
      <c r="Z4" s="112" t="s">
        <v>112</v>
      </c>
      <c r="AA4" s="113" t="s">
        <v>113</v>
      </c>
    </row>
    <row r="5" spans="2:27" ht="14.1" customHeight="1" thickBot="1">
      <c r="C5" s="110"/>
      <c r="D5" s="110"/>
      <c r="E5" s="110"/>
      <c r="F5" s="110"/>
      <c r="G5" s="110"/>
      <c r="H5" s="110"/>
      <c r="I5" s="110"/>
      <c r="J5" s="110"/>
      <c r="K5" s="110"/>
      <c r="Y5" s="733"/>
      <c r="Z5" s="114" t="str">
        <f>+表紙!N28</f>
        <v>○</v>
      </c>
      <c r="AA5" s="114" t="str">
        <f>+表紙!O28</f>
        <v>　</v>
      </c>
    </row>
    <row r="6" spans="2:27" ht="15" customHeight="1" thickBot="1">
      <c r="B6" s="165" t="s">
        <v>99</v>
      </c>
      <c r="C6" s="165"/>
      <c r="D6" s="165"/>
      <c r="E6" s="165"/>
      <c r="F6" s="165"/>
      <c r="G6" s="165"/>
      <c r="H6" s="165"/>
      <c r="I6" s="165"/>
      <c r="J6" s="165"/>
      <c r="K6" s="165"/>
      <c r="L6" s="87"/>
      <c r="M6" s="729"/>
      <c r="N6" s="729"/>
      <c r="O6" s="87" t="s">
        <v>97</v>
      </c>
      <c r="P6" s="734" t="str">
        <f>+表紙!F47</f>
        <v>京王建設横浜株式会社</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730" t="s">
        <v>232</v>
      </c>
      <c r="D9" s="730"/>
      <c r="E9" s="730"/>
      <c r="F9" s="731"/>
      <c r="G9" s="319">
        <f>IF(OR(ｱ.燃え殻!D24&gt;0,ｱ.燃え殻!D24&lt;0),ｱ.燃え殻!D24,IF(G$19&gt;0,"0",0))</f>
        <v>0</v>
      </c>
      <c r="H9" s="319">
        <f>IF(OR(ｲ.汚泥!D24&gt;0,ｲ.汚泥!D24&lt;0),ｲ.汚泥!D24,IF(H$19&gt;0,"0",0))</f>
        <v>1000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150</v>
      </c>
      <c r="M9" s="319">
        <f>IF(OR(ｷ.紙くず!D24&gt;0,ｷ.紙くず!D24&lt;0),ｷ.紙くず!D24,IF(M$19&gt;0,"0",0))</f>
        <v>1</v>
      </c>
      <c r="N9" s="319">
        <f>IF(OR(ｸ.木くず!D24&gt;0,ｸ.木くず!D24&lt;0),ｸ.木くず!D24,IF(N$19&gt;0,"0",0))</f>
        <v>100</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200</v>
      </c>
      <c r="T9" s="319">
        <f>IF(OR(ｾ.ｶﾞﾗｽ･ｺﾝｸﾘ･陶磁器くず!D24&gt;0,ｾ.ｶﾞﾗｽ･ｺﾝｸﾘ･陶磁器くず!D24&lt;0),ｾ.ｶﾞﾗｽ･ｺﾝｸﾘ･陶磁器くず!D24,IF(T$19&gt;0,"0",0))</f>
        <v>30</v>
      </c>
      <c r="U9" s="319">
        <f>IF(OR(ｿ.鉱さい!D24&gt;0,ｿ.鉱さい!D24&lt;0),ｿ.鉱さい!D24,IF(U$19&gt;0,"0",0))</f>
        <v>0</v>
      </c>
      <c r="V9" s="319">
        <f>IF(OR(ﾀ.がれき類!D24&gt;0,ﾀ.がれき類!D24&lt;0),ﾀ.がれき類!D24,IF(V$19&gt;0,"0",0))</f>
        <v>1000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300</v>
      </c>
      <c r="AA9" s="321">
        <f>IF(SUM(G9:Z9)&gt;0,SUM(G9:Z9),IF(AA$19&gt;0,"0",0))</f>
        <v>2781</v>
      </c>
    </row>
    <row r="10" spans="2:27" ht="20.45" customHeight="1">
      <c r="B10" s="169" t="s">
        <v>352</v>
      </c>
      <c r="C10" s="722" t="s">
        <v>320</v>
      </c>
      <c r="D10" s="722"/>
      <c r="E10" s="722"/>
      <c r="F10" s="723"/>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724" t="s">
        <v>321</v>
      </c>
      <c r="D11" s="724"/>
      <c r="E11" s="724"/>
      <c r="F11" s="705"/>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724" t="s">
        <v>322</v>
      </c>
      <c r="D12" s="724"/>
      <c r="E12" s="724"/>
      <c r="F12" s="705"/>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25" t="s">
        <v>323</v>
      </c>
      <c r="D13" s="726"/>
      <c r="E13" s="726"/>
      <c r="F13" s="727"/>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724" t="s">
        <v>241</v>
      </c>
      <c r="D14" s="724"/>
      <c r="E14" s="724"/>
      <c r="F14" s="705"/>
      <c r="G14" s="325">
        <f>IF(OR(ｱ.燃え殻!D29&gt;0,ｱ.燃え殻!D29&lt;0),ｱ.燃え殻!D29,IF(G$19&gt;0,"0",0))</f>
        <v>0</v>
      </c>
      <c r="H14" s="325">
        <f>IF(OR(ｲ.汚泥!D29&gt;0,ｲ.汚泥!D29&lt;0),ｲ.汚泥!D29,IF(H$19&gt;0,"0",0))</f>
        <v>1000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150</v>
      </c>
      <c r="M14" s="325">
        <f>IF(OR(ｷ.紙くず!D29&gt;0,ｷ.紙くず!D29&lt;0),ｷ.紙くず!D29,IF(M$19&gt;0,"0",0))</f>
        <v>1</v>
      </c>
      <c r="N14" s="325">
        <f>IF(OR(ｸ.木くず!D29&gt;0,ｸ.木くず!D29&lt;0),ｸ.木くず!D29,IF(N$19&gt;0,"0",0))</f>
        <v>100</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200</v>
      </c>
      <c r="T14" s="325">
        <f>IF(OR(ｾ.ｶﾞﾗｽ･ｺﾝｸﾘ･陶磁器くず!D29&gt;0,ｾ.ｶﾞﾗｽ･ｺﾝｸﾘ･陶磁器くず!D29&lt;0),ｾ.ｶﾞﾗｽ･ｺﾝｸﾘ･陶磁器くず!D29,IF(T$19&gt;0,"0",0))</f>
        <v>30</v>
      </c>
      <c r="U14" s="325">
        <f>IF(OR(ｿ.鉱さい!D29&gt;0,ｿ.鉱さい!D29&lt;0),ｿ.鉱さい!D29,IF(U$19&gt;0,"0",0))</f>
        <v>0</v>
      </c>
      <c r="V14" s="325">
        <f>IF(OR(ﾀ.がれき類!D29&gt;0,ﾀ.がれき類!D29&lt;0),ﾀ.がれき類!D29,IF(V$19&gt;0,"0",0))</f>
        <v>1000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300</v>
      </c>
      <c r="AA14" s="327">
        <f t="shared" si="0"/>
        <v>2781</v>
      </c>
    </row>
    <row r="15" spans="2:27" ht="20.45" customHeight="1">
      <c r="B15" s="169" t="s">
        <v>244</v>
      </c>
      <c r="C15" s="724" t="s">
        <v>242</v>
      </c>
      <c r="D15" s="724"/>
      <c r="E15" s="724"/>
      <c r="F15" s="705"/>
      <c r="G15" s="325">
        <f>IF(OR(ｱ.燃え殻!D30&gt;0,ｱ.燃え殻!D30&lt;0),ｱ.燃え殻!D30,IF(G$19&gt;0,"0",0))</f>
        <v>0</v>
      </c>
      <c r="H15" s="325" t="str">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t="str">
        <f>IF(OR(ｶ.廃ﾌﾟﾗ類!D30&gt;0,ｶ.廃ﾌﾟﾗ類!D30&lt;0),ｶ.廃ﾌﾟﾗ類!D30,IF(L$19&gt;0,"0",0))</f>
        <v>0</v>
      </c>
      <c r="M15" s="325" t="str">
        <f>IF(OR(ｷ.紙くず!D30&gt;0,ｷ.紙くず!D30&lt;0),ｷ.紙くず!D30,IF(M$19&gt;0,"0",0))</f>
        <v>0</v>
      </c>
      <c r="N15" s="325" t="str">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t="str">
        <f>IF(OR(ｽ.金属くず!D30&gt;0,ｽ.金属くず!D30&lt;0),ｽ.金属くず!D30,IF(S$19&gt;0,"0",0))</f>
        <v>0</v>
      </c>
      <c r="T15" s="325" t="str">
        <f>IF(OR(ｾ.ｶﾞﾗｽ･ｺﾝｸﾘ･陶磁器くず!D30&gt;0,ｾ.ｶﾞﾗｽ･ｺﾝｸﾘ･陶磁器くず!D30&lt;0),ｾ.ｶﾞﾗｽ･ｺﾝｸﾘ･陶磁器くず!D30,IF(T$19&gt;0,"0",0))</f>
        <v>0</v>
      </c>
      <c r="U15" s="325">
        <f>IF(OR(ｿ.鉱さい!D30&gt;0,ｿ.鉱さい!D30&lt;0),ｿ.鉱さい!D30,IF(U$19&gt;0,"0",0))</f>
        <v>0</v>
      </c>
      <c r="V15" s="325" t="str">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t="str">
        <f>IF(OR(ﾄ.混合廃棄物その他!D30&gt;0,ﾄ.混合廃棄物その他!D30&lt;0),ﾄ.混合廃棄物その他!D30,IF(Z$19&gt;0,"0",0))</f>
        <v>0</v>
      </c>
      <c r="AA15" s="327" t="str">
        <f t="shared" si="0"/>
        <v>0</v>
      </c>
    </row>
    <row r="16" spans="2:27" ht="20.45" customHeight="1">
      <c r="B16" s="169" t="s">
        <v>245</v>
      </c>
      <c r="C16" s="724" t="s">
        <v>243</v>
      </c>
      <c r="D16" s="724"/>
      <c r="E16" s="724"/>
      <c r="F16" s="705"/>
      <c r="G16" s="325">
        <f>IF(OR(ｱ.燃え殻!D31&gt;0,ｱ.燃え殻!D31&lt;0),ｱ.燃え殻!D31,IF(G$19&gt;0,"0",0))</f>
        <v>0</v>
      </c>
      <c r="H16" s="325">
        <f>IF(OR(ｲ.汚泥!D31&gt;0,ｲ.汚泥!D31&lt;0),ｲ.汚泥!D31,IF(H$19&gt;0,"0",0))</f>
        <v>1000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150</v>
      </c>
      <c r="M16" s="325">
        <f>IF(OR(ｷ.紙くず!D31&gt;0,ｷ.紙くず!D31&lt;0),ｷ.紙くず!D31,IF(M$19&gt;0,"0",0))</f>
        <v>1</v>
      </c>
      <c r="N16" s="325">
        <f>IF(OR(ｸ.木くず!D31&gt;0,ｸ.木くず!D31&lt;0),ｸ.木くず!D31,IF(N$19&gt;0,"0",0))</f>
        <v>100</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200</v>
      </c>
      <c r="T16" s="325">
        <f>IF(OR(ｾ.ｶﾞﾗｽ･ｺﾝｸﾘ･陶磁器くず!D31&gt;0,ｾ.ｶﾞﾗｽ･ｺﾝｸﾘ･陶磁器くず!D31&lt;0),ｾ.ｶﾞﾗｽ･ｺﾝｸﾘ･陶磁器くず!D31,IF(T$19&gt;0,"0",0))</f>
        <v>30</v>
      </c>
      <c r="U16" s="325">
        <f>IF(OR(ｿ.鉱さい!D31&gt;0,ｿ.鉱さい!D31&lt;0),ｿ.鉱さい!D31,IF(U$19&gt;0,"0",0))</f>
        <v>0</v>
      </c>
      <c r="V16" s="325">
        <f>IF(OR(ﾀ.がれき類!D31&gt;0,ﾀ.がれき類!D31&lt;0),ﾀ.がれき類!D31,IF(V$19&gt;0,"0",0))</f>
        <v>1000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300</v>
      </c>
      <c r="AA16" s="327">
        <f t="shared" si="0"/>
        <v>2781</v>
      </c>
    </row>
    <row r="17" spans="2:27" ht="20.45" customHeight="1">
      <c r="B17" s="169"/>
      <c r="C17" s="724" t="s">
        <v>428</v>
      </c>
      <c r="D17" s="724"/>
      <c r="E17" s="724"/>
      <c r="F17" s="705"/>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720" t="s">
        <v>388</v>
      </c>
      <c r="E18" s="720"/>
      <c r="F18" s="721"/>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10" t="s">
        <v>335</v>
      </c>
      <c r="E19" s="710"/>
      <c r="F19" s="711"/>
      <c r="G19" s="331">
        <f t="shared" ref="G19:Z19" si="1">+G41+G25+G23+G22+G21-G20</f>
        <v>0</v>
      </c>
      <c r="H19" s="331">
        <f t="shared" si="1"/>
        <v>4622</v>
      </c>
      <c r="I19" s="331">
        <f t="shared" si="1"/>
        <v>0</v>
      </c>
      <c r="J19" s="331">
        <f t="shared" si="1"/>
        <v>0</v>
      </c>
      <c r="K19" s="331">
        <f t="shared" si="1"/>
        <v>0</v>
      </c>
      <c r="L19" s="331">
        <f t="shared" si="1"/>
        <v>70.8</v>
      </c>
      <c r="M19" s="331">
        <f t="shared" si="1"/>
        <v>4.9000000000000004</v>
      </c>
      <c r="N19" s="331">
        <f t="shared" si="1"/>
        <v>38.9</v>
      </c>
      <c r="O19" s="331">
        <f t="shared" si="1"/>
        <v>0</v>
      </c>
      <c r="P19" s="331">
        <f t="shared" si="1"/>
        <v>0</v>
      </c>
      <c r="Q19" s="331">
        <f t="shared" si="1"/>
        <v>0</v>
      </c>
      <c r="R19" s="331">
        <f t="shared" si="1"/>
        <v>0</v>
      </c>
      <c r="S19" s="331">
        <f t="shared" si="1"/>
        <v>127.5</v>
      </c>
      <c r="T19" s="331">
        <f t="shared" si="1"/>
        <v>68.900000000000006</v>
      </c>
      <c r="U19" s="331">
        <f t="shared" si="1"/>
        <v>0</v>
      </c>
      <c r="V19" s="331">
        <f t="shared" si="1"/>
        <v>4523.5</v>
      </c>
      <c r="W19" s="331">
        <f t="shared" si="1"/>
        <v>0</v>
      </c>
      <c r="X19" s="331">
        <f t="shared" si="1"/>
        <v>0</v>
      </c>
      <c r="Y19" s="331">
        <f t="shared" si="1"/>
        <v>0</v>
      </c>
      <c r="Z19" s="332">
        <f t="shared" si="1"/>
        <v>326.89999999999998</v>
      </c>
      <c r="AA19" s="333">
        <f t="shared" ref="AA19:AA25" si="2">SUM(G19:Z19)</f>
        <v>9783.4</v>
      </c>
    </row>
    <row r="20" spans="2:27" ht="20.45" customHeight="1" thickBot="1">
      <c r="B20" s="167"/>
      <c r="C20" s="217" t="s">
        <v>233</v>
      </c>
      <c r="D20" s="712" t="s">
        <v>234</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284</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285</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286</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271</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174</v>
      </c>
      <c r="D26" s="384" t="s">
        <v>21</v>
      </c>
      <c r="E26" s="687" t="s">
        <v>288</v>
      </c>
      <c r="F26" s="688"/>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8"/>
      <c r="D27" s="172" t="s">
        <v>25</v>
      </c>
      <c r="E27" s="687" t="s">
        <v>289</v>
      </c>
      <c r="F27" s="688"/>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9"/>
      <c r="D28" s="69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9"/>
      <c r="D29" s="69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9"/>
      <c r="D30" s="69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9"/>
      <c r="D31" s="69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9"/>
      <c r="D32" s="69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9"/>
      <c r="D33" s="69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9"/>
      <c r="D34" s="69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9"/>
      <c r="D35" s="123" t="s">
        <v>178</v>
      </c>
      <c r="E35" s="687" t="s">
        <v>293</v>
      </c>
      <c r="F35" s="688"/>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691" t="s">
        <v>173</v>
      </c>
      <c r="D41" s="123" t="s">
        <v>179</v>
      </c>
      <c r="E41" s="698" t="s">
        <v>236</v>
      </c>
      <c r="F41" s="699"/>
      <c r="G41" s="367">
        <f t="shared" ref="G41:Z41" si="8">+G42+G46</f>
        <v>0</v>
      </c>
      <c r="H41" s="367">
        <f t="shared" si="8"/>
        <v>4622</v>
      </c>
      <c r="I41" s="367">
        <f t="shared" si="8"/>
        <v>0</v>
      </c>
      <c r="J41" s="367">
        <f t="shared" si="8"/>
        <v>0</v>
      </c>
      <c r="K41" s="367">
        <f t="shared" si="8"/>
        <v>0</v>
      </c>
      <c r="L41" s="367">
        <f t="shared" si="8"/>
        <v>70.8</v>
      </c>
      <c r="M41" s="367">
        <f t="shared" si="8"/>
        <v>4.9000000000000004</v>
      </c>
      <c r="N41" s="367">
        <f t="shared" si="8"/>
        <v>38.9</v>
      </c>
      <c r="O41" s="367">
        <f t="shared" si="8"/>
        <v>0</v>
      </c>
      <c r="P41" s="367">
        <f t="shared" si="8"/>
        <v>0</v>
      </c>
      <c r="Q41" s="367">
        <f t="shared" si="8"/>
        <v>0</v>
      </c>
      <c r="R41" s="367">
        <f t="shared" si="8"/>
        <v>0</v>
      </c>
      <c r="S41" s="367">
        <f t="shared" si="8"/>
        <v>127.5</v>
      </c>
      <c r="T41" s="367">
        <f t="shared" si="8"/>
        <v>68.900000000000006</v>
      </c>
      <c r="U41" s="367">
        <f t="shared" si="8"/>
        <v>0</v>
      </c>
      <c r="V41" s="367">
        <f t="shared" si="8"/>
        <v>4523.5</v>
      </c>
      <c r="W41" s="367">
        <f t="shared" si="8"/>
        <v>0</v>
      </c>
      <c r="X41" s="367">
        <f t="shared" si="8"/>
        <v>0</v>
      </c>
      <c r="Y41" s="367">
        <f t="shared" si="8"/>
        <v>0</v>
      </c>
      <c r="Z41" s="368">
        <f t="shared" si="8"/>
        <v>326.89999999999998</v>
      </c>
      <c r="AA41" s="369">
        <f t="shared" si="4"/>
        <v>9783.4</v>
      </c>
    </row>
    <row r="42" spans="2:27" ht="20.45" customHeight="1">
      <c r="B42" s="167"/>
      <c r="C42" s="691"/>
      <c r="D42" s="207"/>
      <c r="E42" s="205" t="s">
        <v>262</v>
      </c>
      <c r="F42" s="383"/>
      <c r="G42" s="358">
        <f t="shared" ref="G42:Z42" si="9">SUM(G43:G45)</f>
        <v>0</v>
      </c>
      <c r="H42" s="358">
        <f t="shared" si="9"/>
        <v>4622</v>
      </c>
      <c r="I42" s="358">
        <f t="shared" si="9"/>
        <v>0</v>
      </c>
      <c r="J42" s="358">
        <f t="shared" si="9"/>
        <v>0</v>
      </c>
      <c r="K42" s="358">
        <f t="shared" si="9"/>
        <v>0</v>
      </c>
      <c r="L42" s="358">
        <f t="shared" si="9"/>
        <v>70.8</v>
      </c>
      <c r="M42" s="358">
        <f t="shared" si="9"/>
        <v>4.9000000000000004</v>
      </c>
      <c r="N42" s="358">
        <f t="shared" si="9"/>
        <v>38.9</v>
      </c>
      <c r="O42" s="358">
        <f t="shared" si="9"/>
        <v>0</v>
      </c>
      <c r="P42" s="358">
        <f t="shared" si="9"/>
        <v>0</v>
      </c>
      <c r="Q42" s="358">
        <f t="shared" si="9"/>
        <v>0</v>
      </c>
      <c r="R42" s="358">
        <f t="shared" si="9"/>
        <v>0</v>
      </c>
      <c r="S42" s="358">
        <f t="shared" si="9"/>
        <v>127.5</v>
      </c>
      <c r="T42" s="358">
        <f t="shared" si="9"/>
        <v>68.900000000000006</v>
      </c>
      <c r="U42" s="358">
        <f t="shared" si="9"/>
        <v>0</v>
      </c>
      <c r="V42" s="358">
        <f t="shared" si="9"/>
        <v>4523.5</v>
      </c>
      <c r="W42" s="358">
        <f t="shared" si="9"/>
        <v>0</v>
      </c>
      <c r="X42" s="358">
        <f t="shared" si="9"/>
        <v>0</v>
      </c>
      <c r="Y42" s="358">
        <f t="shared" si="9"/>
        <v>0</v>
      </c>
      <c r="Z42" s="359">
        <f t="shared" si="9"/>
        <v>326.89999999999998</v>
      </c>
      <c r="AA42" s="360">
        <f t="shared" si="4"/>
        <v>9783.4</v>
      </c>
    </row>
    <row r="43" spans="2:27" ht="20.45" customHeight="1">
      <c r="B43" s="167"/>
      <c r="C43" s="691"/>
      <c r="D43" s="208"/>
      <c r="E43" s="203"/>
      <c r="F43" s="201" t="s">
        <v>235</v>
      </c>
      <c r="G43" s="361">
        <f>+ｱ.燃え殻!$AA$28</f>
        <v>0</v>
      </c>
      <c r="H43" s="361">
        <f>+ｲ.汚泥!$AA$28</f>
        <v>4622</v>
      </c>
      <c r="I43" s="361">
        <f>+ｳ.廃油!$AA$28</f>
        <v>0</v>
      </c>
      <c r="J43" s="361">
        <f>+ｴ.廃酸!$AA$28</f>
        <v>0</v>
      </c>
      <c r="K43" s="361">
        <f>+ｵ.廃ｱﾙｶﾘ!$AA$28</f>
        <v>0</v>
      </c>
      <c r="L43" s="361">
        <f>+ｶ.廃ﾌﾟﾗ類!$AA$28</f>
        <v>70.8</v>
      </c>
      <c r="M43" s="361">
        <f>+ｷ.紙くず!$AA$28</f>
        <v>4.9000000000000004</v>
      </c>
      <c r="N43" s="361">
        <f>+ｸ.木くず!$AA$28</f>
        <v>38.9</v>
      </c>
      <c r="O43" s="361">
        <f>+ｹ.繊維くず!$AA$28</f>
        <v>0</v>
      </c>
      <c r="P43" s="361">
        <f>+ｺ.動植物性残さ!$AA$28</f>
        <v>0</v>
      </c>
      <c r="Q43" s="361">
        <f>+ｻ.動物系固形不要物!$AA$28</f>
        <v>0</v>
      </c>
      <c r="R43" s="361">
        <f>+ｼ.ｺﾞﾑくず!$AA$28</f>
        <v>0</v>
      </c>
      <c r="S43" s="361">
        <f>+ｽ.金属くず!$AA$28</f>
        <v>127.5</v>
      </c>
      <c r="T43" s="361">
        <f>+ｾ.ｶﾞﾗｽ･ｺﾝｸﾘ･陶磁器くず!$AA$28</f>
        <v>68.900000000000006</v>
      </c>
      <c r="U43" s="361">
        <f>+ｿ.鉱さい!$AA$28</f>
        <v>0</v>
      </c>
      <c r="V43" s="361">
        <f>+ﾀ.がれき類!$AA$28</f>
        <v>4523.5</v>
      </c>
      <c r="W43" s="361">
        <f>+ﾁ.動物のふん尿!$AA$28</f>
        <v>0</v>
      </c>
      <c r="X43" s="361">
        <f>+ﾂ.動物の死体!$AA$28</f>
        <v>0</v>
      </c>
      <c r="Y43" s="361">
        <f>+ﾃ.ばいじん!$AA$28</f>
        <v>0</v>
      </c>
      <c r="Z43" s="362">
        <f>+ﾄ.混合廃棄物その他!$AA$28</f>
        <v>326.89999999999998</v>
      </c>
      <c r="AA43" s="363">
        <f t="shared" si="4"/>
        <v>9783.4</v>
      </c>
    </row>
    <row r="44" spans="2:27" ht="20.45" customHeight="1">
      <c r="B44" s="167"/>
      <c r="C44" s="69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69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69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696" t="s">
        <v>294</v>
      </c>
      <c r="E47" s="696"/>
      <c r="F47" s="697"/>
      <c r="G47" s="370">
        <f>+ｱ.燃え殻!$AL$27</f>
        <v>0</v>
      </c>
      <c r="H47" s="370">
        <f>+ｲ.汚泥!$AL$27</f>
        <v>4622</v>
      </c>
      <c r="I47" s="370">
        <f>+ｳ.廃油!$AL$27</f>
        <v>0</v>
      </c>
      <c r="J47" s="370">
        <f>+ｴ.廃酸!$AL$27</f>
        <v>0</v>
      </c>
      <c r="K47" s="370">
        <f>+ｵ.廃ｱﾙｶﾘ!$AL$27</f>
        <v>0</v>
      </c>
      <c r="L47" s="370">
        <f>+ｶ.廃ﾌﾟﾗ類!$AL$27</f>
        <v>70.8</v>
      </c>
      <c r="M47" s="370">
        <f>+ｷ.紙くず!$AL$27</f>
        <v>4.9000000000000004</v>
      </c>
      <c r="N47" s="370">
        <f>+ｸ.木くず!$AL$27</f>
        <v>38.9</v>
      </c>
      <c r="O47" s="370">
        <f>+ｹ.繊維くず!$AL$27</f>
        <v>0</v>
      </c>
      <c r="P47" s="370">
        <f>+ｺ.動植物性残さ!$AL$27</f>
        <v>0</v>
      </c>
      <c r="Q47" s="370">
        <f>+ｻ.動物系固形不要物!$AL$27</f>
        <v>0</v>
      </c>
      <c r="R47" s="370">
        <f>+ｼ.ｺﾞﾑくず!$AL$27</f>
        <v>0</v>
      </c>
      <c r="S47" s="370">
        <f>+ｽ.金属くず!$AL$27</f>
        <v>127.5</v>
      </c>
      <c r="T47" s="370">
        <f>+ｾ.ｶﾞﾗｽ･ｺﾝｸﾘ･陶磁器くず!$AL$27</f>
        <v>68.900000000000006</v>
      </c>
      <c r="U47" s="370">
        <f>+ｿ.鉱さい!$AL$27</f>
        <v>0</v>
      </c>
      <c r="V47" s="370">
        <f>+ﾀ.がれき類!$AL$27</f>
        <v>4523.5</v>
      </c>
      <c r="W47" s="370">
        <f>+ﾁ.動物のふん尿!$AL$27</f>
        <v>0</v>
      </c>
      <c r="X47" s="370">
        <f>+ﾂ.動物の死体!$AL$27</f>
        <v>0</v>
      </c>
      <c r="Y47" s="370">
        <f>+ﾃ.ばいじん!$AL$27</f>
        <v>0</v>
      </c>
      <c r="Z47" s="371">
        <f>+ﾄ.混合廃棄物その他!$AL$27</f>
        <v>326.89999999999998</v>
      </c>
      <c r="AA47" s="372">
        <f t="shared" si="4"/>
        <v>9783.4</v>
      </c>
    </row>
    <row r="48" spans="2:27" ht="20.45" customHeight="1">
      <c r="B48" s="167"/>
      <c r="C48" s="173"/>
      <c r="D48" s="172" t="s">
        <v>188</v>
      </c>
      <c r="E48" s="687" t="s">
        <v>238</v>
      </c>
      <c r="F48" s="688"/>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00" t="s">
        <v>239</v>
      </c>
      <c r="F49" s="701"/>
      <c r="G49" s="422">
        <f>+ｱ.燃え殻!$AS$24</f>
        <v>0</v>
      </c>
      <c r="H49" s="422">
        <f>+ｲ.汚泥!$AS$24</f>
        <v>4622</v>
      </c>
      <c r="I49" s="422">
        <f>+ｳ.廃油!$AS$24</f>
        <v>0</v>
      </c>
      <c r="J49" s="422">
        <f>+ｴ.廃酸!$AS$24</f>
        <v>0</v>
      </c>
      <c r="K49" s="422">
        <f>+ｵ.廃ｱﾙｶﾘ!$AS$24</f>
        <v>0</v>
      </c>
      <c r="L49" s="422">
        <f>+ｶ.廃ﾌﾟﾗ類!$AS$24</f>
        <v>70.8</v>
      </c>
      <c r="M49" s="422">
        <f>+ｷ.紙くず!$AS$24</f>
        <v>4.9000000000000004</v>
      </c>
      <c r="N49" s="422">
        <f>+ｸ.木くず!$AS$24</f>
        <v>38.9</v>
      </c>
      <c r="O49" s="422">
        <f>+ｹ.繊維くず!$AS$24</f>
        <v>0</v>
      </c>
      <c r="P49" s="422">
        <f>+ｺ.動植物性残さ!$AS$24</f>
        <v>0</v>
      </c>
      <c r="Q49" s="422">
        <f>+ｻ.動物系固形不要物!$AS$24</f>
        <v>0</v>
      </c>
      <c r="R49" s="422">
        <f>+ｼ.ｺﾞﾑくず!$AS$24</f>
        <v>0</v>
      </c>
      <c r="S49" s="422">
        <f>+ｽ.金属くず!$AS$24</f>
        <v>127.5</v>
      </c>
      <c r="T49" s="422">
        <f>+ｾ.ｶﾞﾗｽ･ｺﾝｸﾘ･陶磁器くず!$AS$24</f>
        <v>68.900000000000006</v>
      </c>
      <c r="U49" s="422">
        <f>+ｿ.鉱さい!$AS$24</f>
        <v>0</v>
      </c>
      <c r="V49" s="422">
        <f>+ﾀ.がれき類!$AS$24</f>
        <v>4523.5</v>
      </c>
      <c r="W49" s="422">
        <f>+ﾁ.動物のふん尿!$AS$24</f>
        <v>0</v>
      </c>
      <c r="X49" s="422">
        <f>+ﾂ.動物の死体!$AS$24</f>
        <v>0</v>
      </c>
      <c r="Y49" s="422">
        <f>+ﾃ.ばいじん!$AS$24</f>
        <v>0</v>
      </c>
      <c r="Z49" s="423">
        <f>+ﾄ.混合廃棄物その他!$AS$24</f>
        <v>326.89999999999998</v>
      </c>
      <c r="AA49" s="424">
        <f t="shared" si="4"/>
        <v>9783.4</v>
      </c>
    </row>
    <row r="50" spans="2:27" ht="20.45" customHeight="1">
      <c r="B50" s="167"/>
      <c r="C50" s="173"/>
      <c r="D50" s="410"/>
      <c r="E50" s="702" t="s">
        <v>449</v>
      </c>
      <c r="F50" s="703"/>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04" t="s">
        <v>450</v>
      </c>
      <c r="F51" s="705"/>
      <c r="G51" s="415"/>
      <c r="H51" s="415"/>
      <c r="I51" s="415"/>
      <c r="J51" s="415"/>
      <c r="K51" s="415"/>
      <c r="L51" s="376">
        <f>ｶ.廃ﾌﾟﾗ類!AU19</f>
        <v>53</v>
      </c>
      <c r="M51" s="415"/>
      <c r="N51" s="415"/>
      <c r="O51" s="415"/>
      <c r="P51" s="415"/>
      <c r="Q51" s="415"/>
      <c r="R51" s="415"/>
      <c r="S51" s="415"/>
      <c r="T51" s="415"/>
      <c r="U51" s="415"/>
      <c r="V51" s="415"/>
      <c r="W51" s="415"/>
      <c r="X51" s="415"/>
      <c r="Y51" s="415"/>
      <c r="Z51" s="433"/>
      <c r="AA51" s="377">
        <f t="shared" si="4"/>
        <v>53</v>
      </c>
    </row>
    <row r="52" spans="2:27" ht="20.45" customHeight="1">
      <c r="B52" s="167"/>
      <c r="C52" s="173"/>
      <c r="D52" s="410"/>
      <c r="E52" s="702" t="s">
        <v>451</v>
      </c>
      <c r="F52" s="703"/>
      <c r="G52" s="415"/>
      <c r="H52" s="415"/>
      <c r="I52" s="415"/>
      <c r="J52" s="415"/>
      <c r="K52" s="415"/>
      <c r="L52" s="376">
        <f>ｶ.廃ﾌﾟﾗ類!AU20</f>
        <v>17.8</v>
      </c>
      <c r="M52" s="415"/>
      <c r="N52" s="415"/>
      <c r="O52" s="415"/>
      <c r="P52" s="415"/>
      <c r="Q52" s="415"/>
      <c r="R52" s="415"/>
      <c r="S52" s="415"/>
      <c r="T52" s="415"/>
      <c r="U52" s="415"/>
      <c r="V52" s="415"/>
      <c r="W52" s="415"/>
      <c r="X52" s="415"/>
      <c r="Y52" s="415"/>
      <c r="Z52" s="433"/>
      <c r="AA52" s="377">
        <f t="shared" si="4"/>
        <v>17.8</v>
      </c>
    </row>
    <row r="53" spans="2:27" ht="20.45" customHeight="1">
      <c r="B53" s="167"/>
      <c r="C53" s="173"/>
      <c r="D53" s="216"/>
      <c r="E53" s="706" t="s">
        <v>452</v>
      </c>
      <c r="F53" s="707"/>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687" t="s">
        <v>432</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689" t="s">
        <v>433</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5622</v>
      </c>
      <c r="I63" s="406">
        <f t="shared" si="10"/>
        <v>0</v>
      </c>
      <c r="J63" s="406">
        <f t="shared" si="10"/>
        <v>0</v>
      </c>
      <c r="K63" s="406">
        <f t="shared" si="10"/>
        <v>0</v>
      </c>
      <c r="L63" s="406">
        <f t="shared" si="10"/>
        <v>220.8</v>
      </c>
      <c r="M63" s="406">
        <f t="shared" si="10"/>
        <v>5.9</v>
      </c>
      <c r="N63" s="406">
        <f t="shared" si="10"/>
        <v>138.9</v>
      </c>
      <c r="O63" s="406">
        <f t="shared" si="10"/>
        <v>0</v>
      </c>
      <c r="P63" s="406">
        <f t="shared" si="10"/>
        <v>0</v>
      </c>
      <c r="Q63" s="406">
        <f t="shared" si="10"/>
        <v>0</v>
      </c>
      <c r="R63" s="406">
        <f t="shared" si="10"/>
        <v>0</v>
      </c>
      <c r="S63" s="406">
        <f t="shared" si="10"/>
        <v>327.5</v>
      </c>
      <c r="T63" s="406">
        <f t="shared" si="10"/>
        <v>98.9</v>
      </c>
      <c r="U63" s="406">
        <f t="shared" si="10"/>
        <v>0</v>
      </c>
      <c r="V63" s="406">
        <f t="shared" si="10"/>
        <v>5523.5</v>
      </c>
      <c r="W63" s="406">
        <f t="shared" si="10"/>
        <v>0</v>
      </c>
      <c r="X63" s="406">
        <f t="shared" si="10"/>
        <v>0</v>
      </c>
      <c r="Y63" s="406">
        <f t="shared" si="10"/>
        <v>0</v>
      </c>
      <c r="Z63" s="406">
        <f t="shared" si="10"/>
        <v>626.9</v>
      </c>
      <c r="AA63" s="407">
        <f>+AA9+AA19+AA20</f>
        <v>12564.4</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525" t="s">
        <v>325</v>
      </c>
      <c r="N4" s="96" t="s">
        <v>112</v>
      </c>
      <c r="O4" s="97" t="s">
        <v>113</v>
      </c>
    </row>
    <row r="5" spans="1:16" ht="20.100000000000001" customHeight="1" thickBot="1">
      <c r="A5" s="22" t="e">
        <f>+#REF!</f>
        <v>#REF!</v>
      </c>
      <c r="C5" s="21" t="s">
        <v>295</v>
      </c>
      <c r="M5" s="733"/>
      <c r="N5" s="233" t="str">
        <f>+表紙!N28</f>
        <v>○</v>
      </c>
      <c r="O5" s="234" t="str">
        <f>+表紙!O28</f>
        <v>　</v>
      </c>
    </row>
    <row r="6" spans="1:16" ht="13.5">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296</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15" customHeight="1">
      <c r="C10" s="78"/>
      <c r="O10" s="79"/>
    </row>
    <row r="11" spans="1:16" ht="13.5">
      <c r="C11" s="78"/>
      <c r="L11" s="754" t="str">
        <f>+表紙!L34</f>
        <v>令和  7年  6月  30日</v>
      </c>
      <c r="M11" s="755"/>
      <c r="N11" s="755"/>
      <c r="O11" s="756"/>
    </row>
    <row r="12" spans="1:16" ht="13.15" customHeight="1">
      <c r="C12" s="78"/>
      <c r="O12" s="80"/>
    </row>
    <row r="13" spans="1:16" ht="13.5">
      <c r="C13" s="757" t="str">
        <f>+表紙!C36</f>
        <v>横浜市長</v>
      </c>
      <c r="D13" s="758"/>
      <c r="E13" s="758"/>
      <c r="F13" s="758"/>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46" t="str">
        <f>+表紙!J39</f>
        <v>横浜市神奈川区栄町５番地１</v>
      </c>
      <c r="K16" s="746"/>
      <c r="L16" s="747"/>
      <c r="M16" s="747"/>
      <c r="N16" s="747"/>
      <c r="O16" s="748"/>
    </row>
    <row r="17" spans="1:15" ht="26.25" customHeight="1">
      <c r="C17" s="78"/>
      <c r="H17" s="23" t="s">
        <v>7</v>
      </c>
      <c r="I17" s="23"/>
      <c r="J17" s="746" t="str">
        <f>+表紙!J40</f>
        <v>京王建設横浜株式会社
　　代表取締役社長　山菅　正人</v>
      </c>
      <c r="K17" s="746"/>
      <c r="L17" s="747"/>
      <c r="M17" s="747"/>
      <c r="N17" s="747"/>
      <c r="O17" s="748"/>
    </row>
    <row r="18" spans="1:15">
      <c r="C18" s="78"/>
      <c r="J18" s="21" t="s">
        <v>8</v>
      </c>
      <c r="O18" s="79"/>
    </row>
    <row r="19" spans="1:15">
      <c r="C19" s="78"/>
      <c r="J19" s="24" t="s">
        <v>9</v>
      </c>
      <c r="K19" s="24"/>
      <c r="L19" s="759" t="str">
        <f>IF(+表紙!L42="","",+表紙!L42)</f>
        <v>045-451-8950</v>
      </c>
      <c r="M19" s="759"/>
      <c r="N19" s="759"/>
      <c r="O19" s="760"/>
    </row>
    <row r="20" spans="1:15">
      <c r="C20" s="78"/>
      <c r="J20" s="24"/>
      <c r="K20" s="24"/>
      <c r="O20" s="79"/>
    </row>
    <row r="21" spans="1:15" ht="6" customHeight="1">
      <c r="C21" s="78"/>
      <c r="O21" s="79"/>
    </row>
    <row r="22" spans="1:15" ht="30" customHeight="1">
      <c r="A22" s="22">
        <v>4</v>
      </c>
      <c r="C22" s="511" t="s">
        <v>461</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0"/>
      <c r="E24" s="531"/>
      <c r="F24" s="775" t="str">
        <f>+表紙!F47</f>
        <v>京王建設横浜株式会社</v>
      </c>
      <c r="G24" s="776"/>
      <c r="H24" s="777"/>
      <c r="I24" s="777"/>
      <c r="J24" s="777"/>
      <c r="K24" s="777"/>
      <c r="L24" s="777"/>
      <c r="M24" s="527" t="s">
        <v>436</v>
      </c>
      <c r="N24" s="780"/>
      <c r="O24" s="781"/>
    </row>
    <row r="25" spans="1:15" ht="18" customHeight="1">
      <c r="C25" s="532"/>
      <c r="D25" s="533"/>
      <c r="E25" s="534"/>
      <c r="F25" s="778"/>
      <c r="G25" s="779"/>
      <c r="H25" s="779"/>
      <c r="I25" s="779"/>
      <c r="J25" s="779"/>
      <c r="K25" s="779"/>
      <c r="L25" s="779"/>
      <c r="M25" s="782">
        <f>表紙!M48</f>
        <v>2278</v>
      </c>
      <c r="N25" s="783"/>
      <c r="O25" s="784"/>
    </row>
    <row r="26" spans="1:15" ht="18" customHeight="1">
      <c r="C26" s="493" t="s">
        <v>11</v>
      </c>
      <c r="D26" s="494"/>
      <c r="E26" s="495"/>
      <c r="F26" s="769" t="str">
        <f>+表紙!F49</f>
        <v>横浜市神奈川区栄町５番地１　（横浜市内の現場）</v>
      </c>
      <c r="G26" s="770"/>
      <c r="H26" s="770"/>
      <c r="I26" s="770"/>
      <c r="J26" s="770"/>
      <c r="K26" s="770"/>
      <c r="L26" s="126" t="s">
        <v>172</v>
      </c>
      <c r="M26" s="222"/>
      <c r="N26" s="773" t="str">
        <f>IF(+表紙!N49="","",+表紙!N49)</f>
        <v>045-451-8950</v>
      </c>
      <c r="O26" s="774"/>
    </row>
    <row r="27" spans="1:15" ht="18" customHeight="1">
      <c r="C27" s="496"/>
      <c r="D27" s="497"/>
      <c r="E27" s="498"/>
      <c r="F27" s="771"/>
      <c r="G27" s="772"/>
      <c r="H27" s="772"/>
      <c r="I27" s="772"/>
      <c r="J27" s="772"/>
      <c r="K27" s="772"/>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t="str">
        <f>+表紙!L52</f>
        <v>総合工事業</v>
      </c>
      <c r="M29" s="785"/>
      <c r="N29" s="744"/>
      <c r="O29" s="745"/>
    </row>
    <row r="30" spans="1:15" ht="22.5" customHeight="1">
      <c r="C30" s="295"/>
      <c r="D30" s="306" t="s">
        <v>19</v>
      </c>
      <c r="E30" s="307" t="s">
        <v>365</v>
      </c>
      <c r="F30" s="735" t="s">
        <v>366</v>
      </c>
      <c r="G30" s="444"/>
      <c r="H30" s="736"/>
      <c r="I30" s="735" t="s">
        <v>367</v>
      </c>
      <c r="J30" s="447"/>
      <c r="K30" s="457"/>
      <c r="L30" s="738">
        <f>+表紙!L53</f>
        <v>0</v>
      </c>
      <c r="M30" s="739"/>
      <c r="N30" s="308" t="s">
        <v>368</v>
      </c>
      <c r="O30" s="309"/>
    </row>
    <row r="31" spans="1:15" ht="22.5" customHeight="1">
      <c r="C31" s="295"/>
      <c r="D31" s="294"/>
      <c r="E31" s="310"/>
      <c r="F31" s="735" t="s">
        <v>369</v>
      </c>
      <c r="G31" s="444"/>
      <c r="H31" s="736"/>
      <c r="I31" s="737" t="s">
        <v>370</v>
      </c>
      <c r="J31" s="447"/>
      <c r="K31" s="447"/>
      <c r="L31" s="738">
        <f>+表紙!L54</f>
        <v>0</v>
      </c>
      <c r="M31" s="739"/>
      <c r="N31" s="308" t="s">
        <v>368</v>
      </c>
      <c r="O31" s="309"/>
    </row>
    <row r="32" spans="1:15" ht="22.5" customHeight="1">
      <c r="C32" s="295"/>
      <c r="D32" s="450" t="s">
        <v>371</v>
      </c>
      <c r="E32" s="451"/>
      <c r="F32" s="735" t="s">
        <v>372</v>
      </c>
      <c r="G32" s="444"/>
      <c r="H32" s="736"/>
      <c r="I32" s="737" t="s">
        <v>373</v>
      </c>
      <c r="J32" s="447"/>
      <c r="K32" s="447"/>
      <c r="L32" s="738">
        <f>+表紙!L55</f>
        <v>0</v>
      </c>
      <c r="M32" s="739"/>
      <c r="N32" s="308" t="s">
        <v>374</v>
      </c>
      <c r="O32" s="309"/>
    </row>
    <row r="33" spans="3:15" ht="22.5" customHeight="1">
      <c r="C33" s="295"/>
      <c r="D33" s="450"/>
      <c r="E33" s="451"/>
      <c r="F33" s="735" t="s">
        <v>375</v>
      </c>
      <c r="G33" s="444"/>
      <c r="H33" s="736"/>
      <c r="I33" s="737" t="s">
        <v>376</v>
      </c>
      <c r="J33" s="447"/>
      <c r="K33" s="447"/>
      <c r="L33" s="738">
        <f>+表紙!L56</f>
        <v>5521</v>
      </c>
      <c r="M33" s="73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0">
        <f>+表紙!F58</f>
        <v>0</v>
      </c>
      <c r="G35" s="741"/>
      <c r="H35" s="741"/>
      <c r="I35" s="741"/>
      <c r="J35" s="741"/>
      <c r="K35" s="741"/>
      <c r="L35" s="741"/>
      <c r="M35" s="741"/>
      <c r="N35" s="741"/>
      <c r="O35" s="742"/>
    </row>
    <row r="36" spans="3:15" ht="23.25" customHeight="1">
      <c r="C36" s="300"/>
      <c r="D36" s="317" t="s">
        <v>24</v>
      </c>
      <c r="E36" s="318" t="s">
        <v>378</v>
      </c>
      <c r="F36" s="743">
        <f>+表紙!F59</f>
        <v>200</v>
      </c>
      <c r="G36" s="744"/>
      <c r="H36" s="744"/>
      <c r="I36" s="744"/>
      <c r="J36" s="744"/>
      <c r="K36" s="744"/>
      <c r="L36" s="744"/>
      <c r="M36" s="744"/>
      <c r="N36" s="744"/>
      <c r="O36" s="745"/>
    </row>
    <row r="37" spans="3:15" ht="23.25" customHeight="1">
      <c r="C37" s="761" t="s">
        <v>297</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317</v>
      </c>
      <c r="D38" s="176"/>
      <c r="E38" s="178"/>
      <c r="F38" s="27"/>
      <c r="G38" s="27"/>
      <c r="H38" s="28"/>
      <c r="I38" s="28"/>
      <c r="J38" s="29"/>
      <c r="K38" s="29"/>
      <c r="L38" s="30"/>
      <c r="M38" s="30"/>
      <c r="N38" s="30"/>
      <c r="O38" s="31"/>
    </row>
    <row r="39" spans="3:15" ht="24.75" customHeight="1">
      <c r="C39" s="791"/>
      <c r="D39" s="487" t="s">
        <v>298</v>
      </c>
      <c r="E39" s="489"/>
      <c r="F39" s="489"/>
      <c r="G39" s="488"/>
      <c r="H39" s="487" t="s">
        <v>318</v>
      </c>
      <c r="I39" s="488"/>
      <c r="J39" s="487" t="s">
        <v>299</v>
      </c>
      <c r="K39" s="489"/>
      <c r="L39" s="488"/>
      <c r="M39" s="487" t="s">
        <v>319</v>
      </c>
      <c r="N39" s="489"/>
      <c r="O39" s="488"/>
    </row>
    <row r="40" spans="3:15" ht="24.75" customHeight="1">
      <c r="C40" s="792"/>
      <c r="D40" s="470" t="s">
        <v>300</v>
      </c>
      <c r="E40" s="471"/>
      <c r="F40" s="471"/>
      <c r="G40" s="472"/>
      <c r="H40" s="245">
        <f>+表紙!H63</f>
        <v>2781</v>
      </c>
      <c r="I40" s="240" t="s">
        <v>4</v>
      </c>
      <c r="J40" s="473" t="s">
        <v>324</v>
      </c>
      <c r="K40" s="474"/>
      <c r="L40" s="475"/>
      <c r="M40" s="786">
        <f>+表紙!M63</f>
        <v>2781</v>
      </c>
      <c r="N40" s="787">
        <f>+表紙!N63</f>
        <v>0</v>
      </c>
      <c r="O40" s="305" t="s">
        <v>4</v>
      </c>
    </row>
    <row r="41" spans="3:15" ht="24.75" customHeight="1">
      <c r="C41" s="792"/>
      <c r="D41" s="470" t="s">
        <v>301</v>
      </c>
      <c r="E41" s="471"/>
      <c r="F41" s="471"/>
      <c r="G41" s="472"/>
      <c r="H41" s="245" t="str">
        <f>+表紙!H64</f>
        <v>0</v>
      </c>
      <c r="I41" s="240" t="s">
        <v>4</v>
      </c>
      <c r="J41" s="473" t="s">
        <v>305</v>
      </c>
      <c r="K41" s="474"/>
      <c r="L41" s="475"/>
      <c r="M41" s="786" t="str">
        <f>+表紙!M64</f>
        <v>0</v>
      </c>
      <c r="N41" s="787">
        <f>+表紙!N64</f>
        <v>0</v>
      </c>
      <c r="O41" s="31" t="s">
        <v>4</v>
      </c>
    </row>
    <row r="42" spans="3:15" ht="24.75" customHeight="1">
      <c r="C42" s="792"/>
      <c r="D42" s="470" t="s">
        <v>302</v>
      </c>
      <c r="E42" s="471"/>
      <c r="F42" s="471"/>
      <c r="G42" s="472"/>
      <c r="H42" s="245" t="str">
        <f>+表紙!H65</f>
        <v>0</v>
      </c>
      <c r="I42" s="240" t="s">
        <v>4</v>
      </c>
      <c r="J42" s="788" t="s">
        <v>306</v>
      </c>
      <c r="K42" s="789"/>
      <c r="L42" s="790"/>
      <c r="M42" s="786">
        <f>+表紙!M65</f>
        <v>2781</v>
      </c>
      <c r="N42" s="787">
        <f>+表紙!N65</f>
        <v>0</v>
      </c>
      <c r="O42" s="180" t="s">
        <v>4</v>
      </c>
    </row>
    <row r="43" spans="3:15" ht="24.75" customHeight="1">
      <c r="C43" s="175"/>
      <c r="D43" s="470" t="s">
        <v>303</v>
      </c>
      <c r="E43" s="471"/>
      <c r="F43" s="471"/>
      <c r="G43" s="472"/>
      <c r="H43" s="245" t="str">
        <f>+表紙!H66</f>
        <v>0</v>
      </c>
      <c r="I43" s="240" t="s">
        <v>4</v>
      </c>
      <c r="J43" s="788" t="s">
        <v>387</v>
      </c>
      <c r="K43" s="789"/>
      <c r="L43" s="790"/>
      <c r="M43" s="786" t="str">
        <f>+表紙!M66</f>
        <v>0</v>
      </c>
      <c r="N43" s="787">
        <f>+表紙!N66</f>
        <v>0</v>
      </c>
      <c r="O43" s="180" t="s">
        <v>4</v>
      </c>
    </row>
    <row r="44" spans="3:15" ht="24.75" customHeight="1">
      <c r="C44" s="239"/>
      <c r="D44" s="470" t="s">
        <v>304</v>
      </c>
      <c r="E44" s="471"/>
      <c r="F44" s="471"/>
      <c r="G44" s="472"/>
      <c r="H44" s="245" t="str">
        <f>+表紙!H67</f>
        <v>0</v>
      </c>
      <c r="I44" s="240" t="s">
        <v>4</v>
      </c>
      <c r="J44" s="788" t="s">
        <v>388</v>
      </c>
      <c r="K44" s="789"/>
      <c r="L44" s="790"/>
      <c r="M44" s="786" t="str">
        <f>+表紙!M67</f>
        <v>0</v>
      </c>
      <c r="N44" s="787">
        <f>+表紙!N67</f>
        <v>0</v>
      </c>
      <c r="O44" s="180" t="s">
        <v>4</v>
      </c>
    </row>
    <row r="45" spans="3:15" ht="31.9"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409</v>
      </c>
      <c r="D47" s="796"/>
      <c r="E47" s="796"/>
      <c r="F47" s="796"/>
      <c r="G47" s="796"/>
      <c r="H47" s="796"/>
      <c r="I47" s="796"/>
      <c r="J47" s="796"/>
      <c r="K47" s="796"/>
      <c r="L47" s="796"/>
      <c r="M47" s="796"/>
      <c r="N47" s="796"/>
      <c r="O47" s="796"/>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15" customHeight="1">
      <c r="A54" s="21"/>
      <c r="B54" s="21"/>
      <c r="C54" s="181">
        <v>3</v>
      </c>
      <c r="D54" s="460" t="s">
        <v>443</v>
      </c>
      <c r="E54" s="460"/>
      <c r="F54" s="460"/>
      <c r="G54" s="460"/>
      <c r="H54" s="460"/>
      <c r="I54" s="460"/>
      <c r="J54" s="460"/>
      <c r="K54" s="460"/>
      <c r="L54" s="460"/>
      <c r="M54" s="460"/>
      <c r="N54" s="460"/>
      <c r="O54" s="461"/>
    </row>
    <row r="55" spans="1:15" ht="28.15"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15"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15" customHeight="1">
      <c r="A68" s="21"/>
      <c r="B68" s="21"/>
      <c r="C68" s="181"/>
      <c r="D68" s="182" t="s">
        <v>310</v>
      </c>
      <c r="E68" s="460" t="s">
        <v>408</v>
      </c>
      <c r="F68" s="460"/>
      <c r="G68" s="460"/>
      <c r="H68" s="460"/>
      <c r="I68" s="460"/>
      <c r="J68" s="460"/>
      <c r="K68" s="460"/>
      <c r="L68" s="460"/>
      <c r="M68" s="460"/>
      <c r="N68" s="460"/>
      <c r="O68" s="461"/>
    </row>
    <row r="69" spans="1:15" ht="28.15" customHeight="1">
      <c r="A69" s="21"/>
      <c r="B69" s="21"/>
      <c r="C69" s="181"/>
      <c r="D69" s="182" t="s">
        <v>311</v>
      </c>
      <c r="E69" s="460" t="s">
        <v>316</v>
      </c>
      <c r="F69" s="460"/>
      <c r="G69" s="460"/>
      <c r="H69" s="460"/>
      <c r="I69" s="460"/>
      <c r="J69" s="460"/>
      <c r="K69" s="460"/>
      <c r="L69" s="460"/>
      <c r="M69" s="460"/>
      <c r="N69" s="460"/>
      <c r="O69" s="461"/>
    </row>
    <row r="70" spans="1:15" ht="28.15"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16"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京王建設横浜株式会社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4622</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1000</v>
      </c>
      <c r="E24" s="629"/>
      <c r="F24" s="629"/>
      <c r="G24" s="194" t="s">
        <v>198</v>
      </c>
      <c r="H24" s="607">
        <f>+F12</f>
        <v>4622</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4622</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4622</v>
      </c>
      <c r="Q27" s="612"/>
      <c r="R27" s="612"/>
      <c r="S27" s="612"/>
      <c r="T27" s="44" t="s">
        <v>38</v>
      </c>
      <c r="U27" s="64"/>
      <c r="V27" s="64"/>
      <c r="Y27" s="62" t="s">
        <v>39</v>
      </c>
      <c r="Z27" s="65"/>
      <c r="AH27" s="53"/>
      <c r="AI27" s="53"/>
      <c r="AJ27" s="53"/>
      <c r="AK27" s="53"/>
      <c r="AL27" s="575">
        <f>+AH18+P27</f>
        <v>4622</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4622</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1000</v>
      </c>
      <c r="E29" s="629"/>
      <c r="F29" s="629"/>
      <c r="G29" s="194" t="s">
        <v>198</v>
      </c>
      <c r="H29" s="607">
        <f>+AL27</f>
        <v>4622</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4622</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1000</v>
      </c>
      <c r="E31" s="629"/>
      <c r="F31" s="629"/>
      <c r="G31" s="194" t="s">
        <v>198</v>
      </c>
      <c r="H31" s="607">
        <f>+AS24</f>
        <v>4622</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京王建設横浜株式会社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京王建設横浜株式会社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京王建設横浜株式会社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R14" zoomScaleNormal="100" workbookViewId="0">
      <selection activeCell="AU19" sqref="AU19:AU2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京王建設横浜株式会社</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c r="AV7" s="438" t="s">
        <v>198</v>
      </c>
      <c r="AW7" s="405"/>
      <c r="AX7" s="439"/>
    </row>
    <row r="8" spans="2:50"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672" t="s">
        <v>459</v>
      </c>
      <c r="AS9" s="672"/>
      <c r="AT9" s="672"/>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70.8</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c r="AV14" s="44" t="s">
        <v>34</v>
      </c>
      <c r="AW14" s="405"/>
    </row>
    <row r="15" spans="2:50"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554" t="s">
        <v>177</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v>53</v>
      </c>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v>17.8</v>
      </c>
      <c r="AV20" s="438" t="s">
        <v>198</v>
      </c>
      <c r="AW20" s="662"/>
      <c r="AX20" s="662"/>
    </row>
    <row r="21" spans="2:51"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672" t="s">
        <v>460</v>
      </c>
      <c r="AS21" s="672"/>
      <c r="AT21" s="672"/>
      <c r="AU21" s="95"/>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150</v>
      </c>
      <c r="E24" s="629"/>
      <c r="F24" s="629"/>
      <c r="G24" s="194" t="s">
        <v>198</v>
      </c>
      <c r="H24" s="607">
        <f>+F12</f>
        <v>70.8</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70.8</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0</v>
      </c>
      <c r="E27" s="629"/>
      <c r="F27" s="629"/>
      <c r="G27" s="194" t="s">
        <v>198</v>
      </c>
      <c r="H27" s="607">
        <f>+Y21</f>
        <v>0</v>
      </c>
      <c r="I27" s="608"/>
      <c r="J27" s="194" t="s">
        <v>198</v>
      </c>
      <c r="M27" s="581"/>
      <c r="P27" s="611">
        <f>+R30+ROUND(R33,1)</f>
        <v>70.8</v>
      </c>
      <c r="Q27" s="612"/>
      <c r="R27" s="612"/>
      <c r="S27" s="612"/>
      <c r="T27" s="44" t="s">
        <v>38</v>
      </c>
      <c r="U27" s="64"/>
      <c r="V27" s="64"/>
      <c r="Y27" s="62" t="s">
        <v>39</v>
      </c>
      <c r="Z27" s="65"/>
      <c r="AH27" s="53"/>
      <c r="AI27" s="53"/>
      <c r="AJ27" s="53"/>
      <c r="AK27" s="53"/>
      <c r="AL27" s="575">
        <f>+AH18+P27</f>
        <v>70.8</v>
      </c>
      <c r="AM27" s="576"/>
      <c r="AN27" s="576"/>
      <c r="AO27" s="576"/>
      <c r="AP27" s="52" t="s">
        <v>13</v>
      </c>
      <c r="AQ27" s="267"/>
      <c r="AR27" s="128"/>
      <c r="AS27" s="561"/>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70.8</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150</v>
      </c>
      <c r="E29" s="629"/>
      <c r="F29" s="629"/>
      <c r="G29" s="194" t="s">
        <v>198</v>
      </c>
      <c r="H29" s="607">
        <f>+AL27</f>
        <v>70.8</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0</v>
      </c>
      <c r="E30" s="629"/>
      <c r="F30" s="629"/>
      <c r="G30" s="194" t="s">
        <v>198</v>
      </c>
      <c r="H30" s="607">
        <f>+AL30</f>
        <v>0</v>
      </c>
      <c r="I30" s="608"/>
      <c r="J30" s="194" t="s">
        <v>198</v>
      </c>
      <c r="M30" s="581"/>
      <c r="P30" s="56"/>
      <c r="R30" s="611">
        <f>+ROUND(AA28,1)+ROUND(AA29,1)+ROUND(AA30,1)</f>
        <v>70.8</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51" ht="27" customHeight="1" thickTop="1" thickBot="1">
      <c r="B31" s="640" t="s">
        <v>226</v>
      </c>
      <c r="C31" s="641"/>
      <c r="D31" s="629">
        <v>150</v>
      </c>
      <c r="E31" s="629"/>
      <c r="F31" s="629"/>
      <c r="G31" s="194" t="s">
        <v>198</v>
      </c>
      <c r="H31" s="607">
        <f>+AS24</f>
        <v>70.8</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51"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f>IF(SUM(F12,F15)&gt;0,SUM(P12,P21,AH9,AS24,AS27,AS31)/SUM(F12,F15)*100,"")</f>
        <v>100</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f>IF(SUM(F12,F15)&gt;0,SUM(P21,AS27,AS31,AU9,AU20)/SUM(F12,F15)*100,"")</f>
        <v>25.141242937853107</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16" zoomScaleNormal="100" workbookViewId="0">
      <selection activeCell="AJ29" sqref="AJ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京王建設横浜株式会社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563" t="s">
        <v>89</v>
      </c>
      <c r="C7" s="564"/>
      <c r="D7" s="637" t="s">
        <v>208</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4.9000000000000004</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v>
      </c>
      <c r="E24" s="629"/>
      <c r="F24" s="629"/>
      <c r="G24" s="194" t="s">
        <v>198</v>
      </c>
      <c r="H24" s="607">
        <f>+F12</f>
        <v>4.9000000000000004</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4.9000000000000004</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4.9000000000000004</v>
      </c>
      <c r="Q27" s="612"/>
      <c r="R27" s="612"/>
      <c r="S27" s="612"/>
      <c r="T27" s="44" t="s">
        <v>38</v>
      </c>
      <c r="U27" s="64"/>
      <c r="V27" s="64"/>
      <c r="Y27" s="62" t="s">
        <v>39</v>
      </c>
      <c r="Z27" s="65"/>
      <c r="AH27" s="53"/>
      <c r="AI27" s="53"/>
      <c r="AJ27" s="53"/>
      <c r="AK27" s="53"/>
      <c r="AL27" s="575">
        <f>+AH18+P27</f>
        <v>4.9000000000000004</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4.9000000000000004</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v>
      </c>
      <c r="E29" s="629"/>
      <c r="F29" s="629"/>
      <c r="G29" s="194" t="s">
        <v>198</v>
      </c>
      <c r="H29" s="607">
        <f>+AL27</f>
        <v>4.9000000000000004</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4.9000000000000004</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1</v>
      </c>
      <c r="E31" s="629"/>
      <c r="F31" s="629"/>
      <c r="G31" s="194" t="s">
        <v>198</v>
      </c>
      <c r="H31" s="607">
        <f>+AS24</f>
        <v>4.9000000000000004</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19"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京王建設横浜株式会社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563" t="s">
        <v>89</v>
      </c>
      <c r="C7" s="564"/>
      <c r="D7" s="637" t="s">
        <v>209</v>
      </c>
      <c r="E7" s="638"/>
      <c r="F7" s="638"/>
      <c r="G7" s="638"/>
      <c r="H7" s="638"/>
      <c r="I7" s="639"/>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38.9</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100</v>
      </c>
      <c r="E24" s="629"/>
      <c r="F24" s="629"/>
      <c r="G24" s="194" t="s">
        <v>198</v>
      </c>
      <c r="H24" s="607">
        <f>+F12</f>
        <v>38.9</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38.9</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38.9</v>
      </c>
      <c r="Q27" s="612"/>
      <c r="R27" s="612"/>
      <c r="S27" s="612"/>
      <c r="T27" s="44" t="s">
        <v>38</v>
      </c>
      <c r="U27" s="64"/>
      <c r="V27" s="64"/>
      <c r="Y27" s="62" t="s">
        <v>39</v>
      </c>
      <c r="Z27" s="65"/>
      <c r="AH27" s="53"/>
      <c r="AI27" s="53"/>
      <c r="AJ27" s="53"/>
      <c r="AK27" s="53"/>
      <c r="AL27" s="575">
        <f>+AH18+P27</f>
        <v>38.9</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38.9</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100</v>
      </c>
      <c r="E29" s="629"/>
      <c r="F29" s="629"/>
      <c r="G29" s="194" t="s">
        <v>198</v>
      </c>
      <c r="H29" s="607">
        <f>+AL27</f>
        <v>38.9</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38.9</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100</v>
      </c>
      <c r="E31" s="629"/>
      <c r="F31" s="629"/>
      <c r="G31" s="194" t="s">
        <v>198</v>
      </c>
      <c r="H31" s="607">
        <f>+AS24</f>
        <v>38.9</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2025-08-11T23:46:03Z</dcterms:created>
  <dcterms:modified xsi:type="dcterms:W3CDTF">2025-08-11T23:46:03Z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