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FA0E12B7-6C84-4CBF-83E5-EC428D425FCF}"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4" activeTab="23"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8" i="94" s="1"/>
  <c r="AK27" i="82"/>
  <c r="X32" i="94"/>
  <c r="X31" i="94" s="1"/>
  <c r="X26" i="94" s="1"/>
  <c r="X18" i="82"/>
  <c r="O16" i="83"/>
  <c r="Y50" i="94" s="1"/>
  <c r="X21" i="83"/>
  <c r="AK27" i="83"/>
  <c r="H27" i="94"/>
  <c r="X27" i="94"/>
  <c r="X21" i="78"/>
  <c r="O16" i="79"/>
  <c r="R50" i="94" s="1"/>
  <c r="X21" i="89"/>
  <c r="F12" i="83"/>
  <c r="O11" i="94"/>
  <c r="AA23" i="94"/>
  <c r="Y38" i="94"/>
  <c r="Y37" i="94" s="1"/>
  <c r="Y19" i="94" s="1"/>
  <c r="AA40" i="94"/>
  <c r="AK27" i="77"/>
  <c r="AK27" i="74"/>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2" i="94" l="1"/>
  <c r="O13" i="94"/>
  <c r="O10" i="94"/>
  <c r="O14" i="94"/>
  <c r="O15" i="94"/>
  <c r="O9" i="94"/>
  <c r="O55" i="94" s="1"/>
  <c r="O17" i="94"/>
  <c r="O16"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<sst xmlns="http://schemas.openxmlformats.org/spreadsheetml/2006/main" count="3172" uniqueCount="460">
  <si>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</si>
  <si>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</si>
  <si>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</si>
  <si>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</si>
  <si>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</si>
  <si>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</si>
  <si>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</si>
  <si>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</si>
  <si>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</si>
  <si>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</si>
  <si>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</si>
  <si>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</si>
  <si>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</si>
  <si>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</si>
  <si>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</si>
  <si>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</si>
  <si>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</si>
  <si>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</si>
  <si>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</si>
  <si>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</si>
  <si>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</si>
  <si>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</si>
  <si>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</si>
  <si>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</si>
  <si>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</si>
  <si>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</si>
  <si>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</si>
  <si>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</si>
  <si>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</si>
  <si>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</si>
  <si>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</si>
  <si>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</si>
  <si>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</si>
  <si>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</si>
  <si>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</si>
  <si>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</si>
  <si>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</si>
  <si>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</si>
  <si>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</si>
  <si>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</si>
  <si>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</si>
  <si>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</si>
  <si>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</si>
  <si>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</si>
  <si>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</si>
  <si>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</si>
  <si>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</si>
  <si>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</si>
  <si>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</si>
  <si>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</si>
  <si>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</si>
  <si>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</si>
  <si>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</si>
  <si>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</si>
  <si>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</si>
  <si>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</si>
  <si>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</si>
  <si>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</si>
  <si>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</si>
  <si>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</si>
  <si>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</si>
  <si>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</si>
  <si>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</si>
  <si>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</si>
  <si>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</si>
  <si>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</si>
  <si>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</si>
  <si>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</si>
  <si>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</si>
  <si>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</si>
  <si>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</si>
  <si>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</si>
  <si>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</si>
  <si>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</si>
  <si>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</si>
  <si>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</si>
  <si>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</si>
  <si>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</si>
  <si>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</si>
  <si>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</si>
  <si>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</si>
  <si>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</si>
  <si>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</si>
  <si>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</si>
  <si>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</si>
  <si>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</si>
  <si>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</si>
  <si>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</si>
  <si>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</si>
  <si>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</si>
  <si>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</si>
  <si>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</si>
  <si>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</si>
  <si>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</si>
  <si>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</si>
  <si>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</si>
  <si>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</si>
  <si>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</si>
  <si>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</si>
  <si>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</si>
  <si>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</si>
  <si>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</si>
  <si>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</si>
  <si>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</si>
  <si>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</si>
  <si>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</si>
  <si>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</si>
  <si>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</si>
  <si>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</si>
  <si>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</si>
  <si>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</si>
  <si>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</si>
  <si>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</si>
  <si>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</si>
  <si>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</si>
  <si>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</si>
  <si>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</si>
  <si>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</si>
  <si>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</si>
  <si>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</si>
  <si>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</si>
  <si>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</si>
  <si>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</si>
  <si>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</si>
  <si>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</si>
  <si>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</si>
  <si>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</si>
  <si>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</si>
  <si>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</si>
  <si>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</si>
  <si>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</si>
  <si>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</si>
  <si>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</si>
  <si>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</si>
  <si>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</si>
  <si>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</si>
  <si>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</si>
  <si>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</si>
  <si>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</si>
  <si>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</si>
  <si>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</si>
  <si>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</si>
  <si>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</si>
  <si>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</si>
  <si>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</si>
  <si>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</si>
  <si>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</si>
  <si>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</si>
  <si>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</si>
  <si>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</si>
  <si>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</si>
  <si>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</si>
  <si>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</si>
  <si>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</si>
  <si>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</si>
  <si>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</si>
  <si>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</si>
  <si>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</si>
  <si>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</si>
  <si>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</si>
  <si>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</si>
  <si>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</si>
  <si>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</si>
  <si>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</si>
  <si>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</si>
  <si>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</si>
  <si>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</si>
  <si>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</si>
  <si>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</si>
  <si>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</si>
  <si>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</si>
  <si>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</si>
  <si>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</si>
  <si>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</si>
  <si>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</si>
  <si>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</si>
  <si>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</si>
  <si>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</si>
  <si>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</si>
  <si>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</si>
  <si>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</si>
  <si>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</si>
  <si>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</si>
  <si>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</si>
  <si>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</si>
  <si>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</si>
  <si>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</si>
  <si>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</si>
  <si>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</si>
  <si>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</si>
  <si>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</si>
  <si>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</si>
  <si>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</si>
  <si>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</si>
  <si>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</si>
  <si>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</si>
  <si>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</si>
  <si>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</si>
  <si>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</si>
  <si>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</si>
  <si>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</si>
  <si>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</si>
  <si>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</si>
  <si>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</si>
  <si>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</si>
  <si>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</si>
  <si>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</si>
  <si>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</si>
  <si>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</si>
  <si>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</si>
  <si>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</si>
  <si>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</si>
  <si>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</si>
  <si>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</si>
  <si>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</si>
  <si>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</si>
  <si>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</si>
  <si>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</si>
  <si>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</si>
  <si>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</si>
  <si>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</si>
  <si>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</si>
  <si>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</si>
  <si>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</si>
  <si>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</si>
  <si>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</si>
  <si>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</si>
  <si>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</si>
  <si>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</si>
  <si>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</si>
  <si>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</si>
  <si>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</si>
  <si>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</si>
  <si>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</si>
  <si>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</si>
  <si>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</si>
  <si>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</si>
  <si>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</si>
  <si>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</si>
  <si>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</si>
  <si>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</si>
  <si>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</si>
  <si>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</si>
  <si>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</si>
  <si>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</si>
  <si>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</si>
  <si>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</si>
  <si>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</si>
  <si>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</si>
  <si>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</si>
  <si>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</si>
  <si>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</si>
  <si>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</si>
  <si>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</si>
  <si>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</si>
  <si>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</si>
  <si>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</si>
  <si>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</si>
  <si>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</si>
  <si>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</si>
  <si>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</si>
  <si>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</si>
  <si>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</si>
  <si>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</si>
  <si>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</si>
  <si>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</si>
  <si>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</si>
  <si>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</si>
  <si>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</si>
  <si>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</si>
  <si>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</si>
  <si>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</si>
  <si>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</si>
  <si>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</si>
  <si>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</si>
  <si>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</si>
  <si>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</si>
  <si>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</si>
  <si>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</si>
  <si>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</si>
  <si>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</si>
  <si>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</si>
  <si>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</si>
  <si>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</si>
  <si>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</si>
  <si>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</si>
  <si>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</si>
  <si>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</si>
  <si>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</si>
  <si>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</si>
  <si>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</si>
  <si>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</si>
  <si>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</si>
  <si>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</si>
  <si>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</si>
  <si>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</si>
  <si>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</si>
  <si>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</si>
  <si>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</si>
  <si>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</si>
  <si>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</si>
  <si>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</si>
  <si>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</si>
  <si>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</si>
  <si>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</si>
  <si>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</si>
  <si>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</si>
  <si>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</si>
  <si>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</si>
  <si>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</si>
  <si>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</si>
  <si>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</si>
  <si>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</si>
  <si>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</si>
  <si>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</si>
  <si>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</si>
  <si>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</si>
  <si>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</si>
  <si>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</si>
  <si>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</si>
  <si>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</si>
  <si>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</si>
  <si>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</si>
  <si>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</si>
  <si>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</si>
  <si>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</si>
  <si>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</si>
  <si>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</si>
  <si>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</si>
  <si>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</si>
  <si>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</si>
  <si>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</si>
  <si>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</si>
  <si>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</si>
  <si>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</si>
  <si>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</si>
  <si>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</si>
  <si>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</si>
  <si>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</si>
  <si>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</si>
  <si>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</si>
  <si>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</si>
  <si>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</si>
  <si>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</si>
  <si>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</si>
  <si>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</si>
  <si>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</si>
  <si>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</si>
  <si>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</si>
  <si>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</si>
  <si>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</si>
  <si>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</si>
  <si>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</si>
  <si>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</si>
  <si>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</si>
  <si>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</si>
  <si>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</si>
  <si>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</si>
  <si>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</si>
  <si>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</si>
  <si>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</si>
  <si>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</si>
  <si>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</si>
  <si>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</si>
  <si>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</si>
  <si>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</si>
  <si>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</si>
  <si>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</si>
  <si>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</si>
  <si>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</si>
  <si>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</si>
  <si>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</si>
  <si>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</si>
  <si>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</si>
  <si>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</si>
  <si>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</si>
  <si>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</si>
  <si>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</si>
  <si>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</si>
  <si>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</si>
  <si>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</si>
  <si>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</si>
  <si>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</si>
  <si>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</si>
  <si>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</si>
  <si>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</si>
  <si>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</si>
  <si>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</si>
  <si>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</si>
  <si>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</si>
  <si>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</si>
  <si>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</si>
  <si>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</si>
  <si>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</si>
  <si>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</si>
  <si>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</si>
  <si>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</si>
  <si>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</si>
  <si>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</si>
  <si>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</si>
  <si>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</si>
  <si>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</si>
  <si>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</si>
  <si>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</si>
  <si>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</si>
  <si>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</si>
  <si>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</si>
  <si>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</si>
  <si>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</si>
  <si>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</si>
  <si>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</si>
  <si>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</si>
  <si>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</si>
  <si>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</si>
  <si>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</si>
  <si>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</si>
  <si>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</si>
  <si>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</si>
  <si>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</si>
  <si>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</si>
  <si>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</si>
  <si>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</si>
  <si>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</si>
  <si>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</si>
  <si>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</si>
  <si>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</si>
  <si>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</si>
  <si>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</si>
  <si>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</si>
  <si>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</si>
  <si>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</si>
  <si>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</si>
  <si>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</si>
  <si>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</si>
  <si>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</si>
  <si>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</si>
  <si>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</si>
  <si>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</si>
  <si>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</si>
  <si>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</si>
  <si>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</si>
  <si>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</si>
  <si>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</si>
  <si>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</si>
  <si>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</si>
  <si>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</si>
  <si>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横浜市南区高根町３丁目１７番地１４</t>
    <phoneticPr fontId="3"/>
  </si>
  <si>
    <t>株式会社児島工務店</t>
    <phoneticPr fontId="3"/>
  </si>
  <si>
    <t>045-241-9752</t>
    <phoneticPr fontId="3"/>
  </si>
  <si>
    <t>横浜市長</t>
    <phoneticPr fontId="3"/>
  </si>
  <si>
    <t>Ｄ－建設業</t>
    <phoneticPr fontId="3"/>
  </si>
  <si>
    <t>解体工事業</t>
    <phoneticPr fontId="3"/>
  </si>
  <si>
    <t>令和    7年    6月    23日</t>
    <phoneticPr fontId="3"/>
  </si>
  <si>
    <t>株式会社児島工務店　　　　　　                         　　　　　　　　　　　代表取締役　児島　一雄</t>
    <phoneticPr fontId="3"/>
  </si>
  <si>
    <t>廃プラスチック類→破砕・圧縮→燃料化・再資源化　　　　　　　　　　　　　　　　　　　　　　　　　　　　　　　　　　　　　木くず→破砕→燃料化・再資源化　　　　　　　　　　　　　　　　　　　　　　　　　　　　　　　　　　　　　　　　　　　　　　　　　ガラス・陶磁器くず→破砕→再資源化　　　　　　　　　　　　　　　　　　　　　　　　　　　　　　　　　　　　　　　　　　　　　　　　がれき類→破砕→再資源化　　　　　　　　　　　　　　　　　　　　　　　　　　　　　　　　　　　　　　　　　　　　　　　　　　　　混合廃棄物→破砕・選別→再資源化　　　　　　　　　　　　　　　　　　　　　　　　　　　　　　　　　　　　　　　　　　　　　　　　　石綿含有廃棄物（がれき類、廃プラスチック類、ガラス・陶磁器くず）→埋立</t>
    <rPh sb="0" eb="1">
      <t>ハイ</t>
    </rPh>
    <rPh sb="7" eb="8">
      <t>ルイ</t>
    </rPh>
    <rPh sb="9" eb="11">
      <t>ハサイ</t>
    </rPh>
    <rPh sb="12" eb="14">
      <t>アッシュク</t>
    </rPh>
    <rPh sb="15" eb="18">
      <t>ネンリョウカ</t>
    </rPh>
    <rPh sb="19" eb="23">
      <t>サイシゲンカ</t>
    </rPh>
    <rPh sb="60" eb="61">
      <t>キ</t>
    </rPh>
    <rPh sb="64" eb="66">
      <t>ハサイ</t>
    </rPh>
    <rPh sb="67" eb="70">
      <t>ネンリョウカ</t>
    </rPh>
    <rPh sb="71" eb="75">
      <t>サイシゲンカ</t>
    </rPh>
    <rPh sb="128" eb="131">
      <t>トウジキ</t>
    </rPh>
    <rPh sb="134" eb="136">
      <t>ハサイ</t>
    </rPh>
    <rPh sb="137" eb="141">
      <t>サイシゲンカ</t>
    </rPh>
    <rPh sb="192" eb="193">
      <t>ルイ</t>
    </rPh>
    <rPh sb="194" eb="196">
      <t>ハサイ</t>
    </rPh>
    <rPh sb="197" eb="201">
      <t>サイシゲンカ</t>
    </rPh>
    <rPh sb="253" eb="258">
      <t>コンゴウハイキブツ</t>
    </rPh>
    <rPh sb="259" eb="261">
      <t>ハサイ</t>
    </rPh>
    <rPh sb="262" eb="264">
      <t>センベツ</t>
    </rPh>
    <rPh sb="265" eb="269">
      <t>サイシゲンカ</t>
    </rPh>
    <rPh sb="318" eb="325">
      <t>イシワタガンユウハイキブツ</t>
    </rPh>
    <rPh sb="329" eb="330">
      <t>ルイ</t>
    </rPh>
    <rPh sb="331" eb="332">
      <t>ハイ</t>
    </rPh>
    <rPh sb="338" eb="339">
      <t>ルイ</t>
    </rPh>
    <rPh sb="344" eb="347">
      <t>トウジキ</t>
    </rPh>
    <rPh sb="351" eb="353">
      <t>ウメタテ</t>
    </rPh>
    <phoneticPr fontId="3"/>
  </si>
  <si>
    <t>代表取締役　→　工事部廃棄物処理統括責任者　→　廃棄物処理責任者　→　各現場責任者</t>
    <rPh sb="0" eb="5">
      <t>ダイヒョウトリシマリヤク</t>
    </rPh>
    <rPh sb="8" eb="11">
      <t>コウジブ</t>
    </rPh>
    <rPh sb="11" eb="14">
      <t>ハイキブツ</t>
    </rPh>
    <rPh sb="14" eb="16">
      <t>ショリ</t>
    </rPh>
    <rPh sb="16" eb="21">
      <t>トウカツセキニンシャ</t>
    </rPh>
    <rPh sb="24" eb="27">
      <t>ハイキブツ</t>
    </rPh>
    <rPh sb="27" eb="32">
      <t>ショリセキニンシャ</t>
    </rPh>
    <rPh sb="35" eb="38">
      <t>カクゲンバ</t>
    </rPh>
    <rPh sb="38" eb="41">
      <t>セキニンシャ</t>
    </rPh>
    <phoneticPr fontId="3"/>
  </si>
  <si>
    <t>コンクリートガラの現場内での利用　　　　　　　　　　　　　　　　　　　　　　　　　　　　　　　　　　　　　　　　　　　　　　　　再生プラントでの再生</t>
    <rPh sb="9" eb="12">
      <t>ゲンバナイ</t>
    </rPh>
    <rPh sb="14" eb="16">
      <t>リヨウ</t>
    </rPh>
    <rPh sb="64" eb="66">
      <t>サイセイ</t>
    </rPh>
    <rPh sb="72" eb="74">
      <t>サイセイ</t>
    </rPh>
    <phoneticPr fontId="3"/>
  </si>
  <si>
    <t>分別解体の強化と実施</t>
    <rPh sb="0" eb="4">
      <t>ブンベツカイタイ</t>
    </rPh>
    <rPh sb="5" eb="7">
      <t>キョウカ</t>
    </rPh>
    <rPh sb="8" eb="10">
      <t>ジッシ</t>
    </rPh>
    <phoneticPr fontId="3"/>
  </si>
  <si>
    <t>木くず・廃プラスチック類・ガラス・陶磁器くず・繊維くず・紙屑・石膏ボード・コンクリートガラ・アスファルトガラ・　　　　石綿含有建材</t>
    <rPh sb="0" eb="1">
      <t>キ</t>
    </rPh>
    <rPh sb="4" eb="5">
      <t>ハイ</t>
    </rPh>
    <rPh sb="11" eb="12">
      <t>ルイ</t>
    </rPh>
    <rPh sb="17" eb="20">
      <t>トウジキ</t>
    </rPh>
    <rPh sb="23" eb="25">
      <t>センイ</t>
    </rPh>
    <rPh sb="28" eb="30">
      <t>カミクズ</t>
    </rPh>
    <rPh sb="31" eb="33">
      <t>セッコウ</t>
    </rPh>
    <rPh sb="59" eb="65">
      <t>イシワタガンユウケンザイ</t>
    </rPh>
    <phoneticPr fontId="3"/>
  </si>
  <si>
    <t>コンテナ設置を増やして、分別作業の効率化を図る</t>
    <rPh sb="4" eb="6">
      <t>セッチ</t>
    </rPh>
    <rPh sb="7" eb="8">
      <t>フ</t>
    </rPh>
    <rPh sb="12" eb="16">
      <t>ブンベツサギョウ</t>
    </rPh>
    <rPh sb="17" eb="20">
      <t>コウリツカ</t>
    </rPh>
    <rPh sb="21" eb="22">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</si>
</sst>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7424" y="2002318"/>
          <a:ext cx="391450" cy="578032"/>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8280" y="1993174"/>
          <a:ext cx="393845" cy="579556"/>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8280" y="1993174"/>
          <a:ext cx="393845" cy="579556"/>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8280" y="1984030"/>
          <a:ext cx="393845" cy="570412"/>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8280" y="2002318"/>
          <a:ext cx="393845" cy="578032"/>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8280" y="1993174"/>
          <a:ext cx="393845" cy="579556"/>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8280" y="1993174"/>
          <a:ext cx="393845" cy="579556"/>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8280" y="1984030"/>
          <a:ext cx="393845" cy="579556"/>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8280" y="2002318"/>
          <a:ext cx="393845" cy="578032"/>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8280" y="1984030"/>
          <a:ext cx="393845" cy="579556"/>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8280" y="2019082"/>
          <a:ext cx="393845" cy="570412"/>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8280" y="1993174"/>
          <a:ext cx="393845" cy="579556"/>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8280" y="1993174"/>
          <a:ext cx="393845" cy="579556"/>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8280" y="2009938"/>
          <a:ext cx="393845" cy="579556"/>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7" zoomScaleNormal="115" zoomScaleSheetLayoutView="100" workbookViewId="0">
      <selection activeCell="O37" sqref="O37"/>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449</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453</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447</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2273</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450</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34</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14349.600000000002</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3783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459</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14349.600000000002</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14226.000000000002</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14226.000000000002</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3783</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3733</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3753</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abSelected="1" topLeftCell="A23"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abSelected="1" topLeftCell="A21"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444.6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100</v>
      </c>
      <c r="P27" s="700"/>
      <c r="Q27" s="700"/>
      <c r="R27" s="700"/>
      <c r="S27" s="49" t="s">
        <v>38</v>
      </c>
      <c r="T27" s="70"/>
      <c r="U27" s="70"/>
      <c r="X27" s="68" t="s">
        <v>39</v>
      </c>
      <c r="Y27" s="71"/>
      <c r="AG27" s="58"/>
      <c r="AH27" s="58"/>
      <c r="AI27" s="58"/>
      <c r="AJ27" s="58"/>
      <c r="AK27" s="742">
        <f>+AG18+O27</f>
        <v>100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444.6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406.6</v>
      </c>
      <c r="G30" s="712"/>
      <c r="H30" s="214" t="s">
        <v>198</v>
      </c>
      <c r="L30" s="709"/>
      <c r="O30" s="61"/>
      <c r="Q30" s="699">
        <f>+ROUND(Z28,1)+ROUND(Z29,1)+ROUND(Z30,1)</f>
        <v>90</v>
      </c>
      <c r="R30" s="700"/>
      <c r="S30" s="700"/>
      <c r="T30" s="700"/>
      <c r="U30" s="49" t="s">
        <v>16</v>
      </c>
      <c r="X30" s="697" t="s">
        <v>186</v>
      </c>
      <c r="Y30" s="698"/>
      <c r="Z30" s="690"/>
      <c r="AA30" s="691"/>
      <c r="AB30" s="691"/>
      <c r="AC30" s="691"/>
      <c r="AD30" s="691"/>
      <c r="AE30" s="49" t="s">
        <v>13</v>
      </c>
      <c r="AK30" s="651">
        <v>80</v>
      </c>
      <c r="AL30" s="652"/>
      <c r="AM30" s="652"/>
      <c r="AN30" s="652"/>
      <c r="AO30" s="57" t="s">
        <v>13</v>
      </c>
      <c r="AR30" s="758"/>
      <c r="AS30" s="755"/>
      <c r="AT30" s="755"/>
      <c r="AU30" s="756"/>
    </row>
    <row r="31" spans="2:48" ht="27" customHeight="1" thickTop="1" thickBot="1" x14ac:dyDescent="0.2">
      <c r="B31" s="725" t="s">
        <v>375</v>
      </c>
      <c r="C31" s="676"/>
      <c r="D31" s="676"/>
      <c r="E31" s="677"/>
      <c r="F31" s="711">
        <v>406.6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abSelected="1" topLeftCell="A24"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3010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11813.800000000001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3000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3010</v>
      </c>
      <c r="P27" s="700"/>
      <c r="Q27" s="700"/>
      <c r="R27" s="700"/>
      <c r="S27" s="49" t="s">
        <v>38</v>
      </c>
      <c r="T27" s="70"/>
      <c r="U27" s="70"/>
      <c r="X27" s="68" t="s">
        <v>39</v>
      </c>
      <c r="Y27" s="71"/>
      <c r="AG27" s="58"/>
      <c r="AH27" s="58"/>
      <c r="AI27" s="58"/>
      <c r="AJ27" s="58"/>
      <c r="AK27" s="742">
        <f>+AG18+O27</f>
        <v>3010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3000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11813.800000000001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11788.7</v>
      </c>
      <c r="G30" s="712"/>
      <c r="H30" s="214" t="s">
        <v>198</v>
      </c>
      <c r="L30" s="709"/>
      <c r="O30" s="61"/>
      <c r="Q30" s="699">
        <f>+ROUND(Z28,1)+ROUND(Z29,1)+ROUND(Z30,1)</f>
        <v>3000</v>
      </c>
      <c r="R30" s="700"/>
      <c r="S30" s="700"/>
      <c r="T30" s="700"/>
      <c r="U30" s="49" t="s">
        <v>16</v>
      </c>
      <c r="X30" s="697" t="s">
        <v>186</v>
      </c>
      <c r="Y30" s="698"/>
      <c r="Z30" s="690"/>
      <c r="AA30" s="691"/>
      <c r="AB30" s="691"/>
      <c r="AC30" s="691"/>
      <c r="AD30" s="691"/>
      <c r="AE30" s="49" t="s">
        <v>13</v>
      </c>
      <c r="AK30" s="651">
        <v>3000</v>
      </c>
      <c r="AL30" s="652"/>
      <c r="AM30" s="652"/>
      <c r="AN30" s="652"/>
      <c r="AO30" s="57" t="s">
        <v>13</v>
      </c>
      <c r="AR30" s="758"/>
      <c r="AS30" s="755"/>
      <c r="AT30" s="755"/>
      <c r="AU30" s="756"/>
    </row>
    <row r="31" spans="2:48" ht="27" customHeight="1" thickTop="1" thickBot="1" x14ac:dyDescent="0.2">
      <c r="B31" s="725" t="s">
        <v>375</v>
      </c>
      <c r="C31" s="676"/>
      <c r="D31" s="676"/>
      <c r="E31" s="677"/>
      <c r="F31" s="711">
        <v>11788.7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abSelected="1" zoomScaleNormal="10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株式会社児島工務店</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abSelected="1" topLeftCell="A21"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97.2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80</v>
      </c>
      <c r="P27" s="700"/>
      <c r="Q27" s="700"/>
      <c r="R27" s="700"/>
      <c r="S27" s="49" t="s">
        <v>38</v>
      </c>
      <c r="T27" s="70"/>
      <c r="U27" s="70"/>
      <c r="X27" s="68" t="s">
        <v>39</v>
      </c>
      <c r="Y27" s="71"/>
      <c r="AG27" s="58"/>
      <c r="AH27" s="58"/>
      <c r="AI27" s="58"/>
      <c r="AJ27" s="58"/>
      <c r="AK27" s="742">
        <f>+AG18+O27</f>
        <v>80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97.2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97.2</v>
      </c>
      <c r="G30" s="712"/>
      <c r="H30" s="214" t="s">
        <v>198</v>
      </c>
      <c r="L30" s="709"/>
      <c r="O30" s="61"/>
      <c r="Q30" s="699">
        <f>+ROUND(Z28,1)+ROUND(Z29,1)+ROUND(Z30,1)</f>
        <v>80</v>
      </c>
      <c r="R30" s="700"/>
      <c r="S30" s="700"/>
      <c r="T30" s="700"/>
      <c r="U30" s="49" t="s">
        <v>16</v>
      </c>
      <c r="X30" s="697" t="s">
        <v>186</v>
      </c>
      <c r="Y30" s="698"/>
      <c r="Z30" s="690"/>
      <c r="AA30" s="691"/>
      <c r="AB30" s="691"/>
      <c r="AC30" s="691"/>
      <c r="AD30" s="691"/>
      <c r="AE30" s="49" t="s">
        <v>13</v>
      </c>
      <c r="AK30" s="651">
        <v>80</v>
      </c>
      <c r="AL30" s="652"/>
      <c r="AM30" s="652"/>
      <c r="AN30" s="652"/>
      <c r="AO30" s="57" t="s">
        <v>13</v>
      </c>
      <c r="AR30" s="758"/>
      <c r="AS30" s="755"/>
      <c r="AT30" s="755"/>
      <c r="AU30" s="756"/>
    </row>
    <row r="31" spans="2:48" ht="27" customHeight="1" thickTop="1" thickBot="1" x14ac:dyDescent="0.2">
      <c r="B31" s="725" t="s">
        <v>375</v>
      </c>
      <c r="C31" s="676"/>
      <c r="D31" s="676"/>
      <c r="E31" s="677"/>
      <c r="F31" s="711">
        <v>97.2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zoomScale="60" zoomScaleNormal="60" workbookViewId="0">
      <selection activeCell="O37" sqref="O37"/>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株式会社児島工務店</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0.7</v>
      </c>
      <c r="I9" s="377">
        <f>IF(OR(ｳ.廃油!F24&gt;0,ｳ.廃油!F24&lt;0),ｳ.廃油!F24,IF(I$19&gt;0,"0",0))</f>
        <v>38</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165.1</v>
      </c>
      <c r="M9" s="377">
        <f>IF(OR(ｷ.紙くず!F24&gt;0,ｷ.紙くず!F24&lt;0),ｷ.紙くず!F24,IF(M$19&gt;0,"0",0))</f>
        <v>0</v>
      </c>
      <c r="N9" s="377">
        <f>IF(OR(ｸ.木くず!F24&gt;0,ｸ.木くず!F24&lt;0),ｸ.木くず!F24,IF(N$19&gt;0,"0",0))</f>
        <v>1790.2</v>
      </c>
      <c r="O9" s="377" t="str">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444.6</v>
      </c>
      <c r="U9" s="377">
        <f>IF(OR(ｿ.鉱さい!F24&gt;0,ｿ.鉱さい!F24&lt;0),ｿ.鉱さい!F24,IF(U$19&gt;0,"0",0))</f>
        <v>0</v>
      </c>
      <c r="V9" s="377">
        <f>IF(OR(ﾀ.がれき類!F24&gt;0,ﾀ.がれき類!F24&lt;0),ﾀ.がれき類!F24,IF(V$19&gt;0,"0",0))</f>
        <v>11813.800000000001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97.2</v>
      </c>
      <c r="AA9" s="379">
        <f>IF(SUM(G9:Z9)&gt;0,SUM(G9:Z9),IF(AA$19&gt;0,"0",0))</f>
        <v>14349.600000000002</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0.7</v>
      </c>
      <c r="I14" s="383">
        <f>IF(OR(ｳ.廃油!F29&gt;0,ｳ.廃油!F29&lt;0),ｳ.廃油!F29,IF(I$19&gt;0,"0",0))</f>
        <v>38</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165.1</v>
      </c>
      <c r="M14" s="383">
        <f>IF(OR(ｷ.紙くず!F29&gt;0,ｷ.紙くず!F29&lt;0),ｷ.紙くず!F29,IF(M$19&gt;0,"0",0))</f>
        <v>0</v>
      </c>
      <c r="N14" s="383">
        <f>IF(OR(ｸ.木くず!F29&gt;0,ｸ.木くず!F29&lt;0),ｸ.木くず!F29,IF(N$19&gt;0,"0",0))</f>
        <v>1790.2</v>
      </c>
      <c r="O14" s="383" t="str">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444.6</v>
      </c>
      <c r="U14" s="383">
        <f>IF(OR(ｿ.鉱さい!F29&gt;0,ｿ.鉱さい!F29&lt;0),ｿ.鉱さい!F29,IF(U$19&gt;0,"0",0))</f>
        <v>0</v>
      </c>
      <c r="V14" s="383">
        <f>IF(OR(ﾀ.がれき類!F29&gt;0,ﾀ.がれき類!F29&lt;0),ﾀ.がれき類!F29,IF(V$19&gt;0,"0",0))</f>
        <v>11813.800000000001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97.2</v>
      </c>
      <c r="AA14" s="385">
        <f t="shared" si="0"/>
        <v>14349.600000000002</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0.7</v>
      </c>
      <c r="I15" s="383">
        <f>IF(OR(ｳ.廃油!F30&gt;0,ｳ.廃油!F30&lt;0),ｳ.廃油!F30,IF(I$19&gt;0,"0",0))</f>
        <v>38</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104.6</v>
      </c>
      <c r="M15" s="383">
        <f>IF(OR(ｷ.紙くず!F30&gt;0,ｷ.紙くず!F30&lt;0),ｷ.紙くず!F30,IF(M$19&gt;0,"0",0))</f>
        <v>0</v>
      </c>
      <c r="N15" s="383">
        <f>IF(OR(ｸ.木くず!F30&gt;0,ｸ.木くず!F30&lt;0),ｸ.木くず!F30,IF(N$19&gt;0,"0",0))</f>
        <v>1790.2</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406.6</v>
      </c>
      <c r="U15" s="383">
        <f>IF(OR(ｿ.鉱さい!F30&gt;0,ｿ.鉱さい!F30&lt;0),ｿ.鉱さい!F30,IF(U$19&gt;0,"0",0))</f>
        <v>0</v>
      </c>
      <c r="V15" s="383">
        <f>IF(OR(ﾀ.がれき類!F30&gt;0,ﾀ.がれき類!F30&lt;0),ﾀ.がれき類!F30,IF(V$19&gt;0,"0",0))</f>
        <v>11788.7</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97.2</v>
      </c>
      <c r="AA15" s="385">
        <f t="shared" si="0"/>
        <v>14226.000000000002</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0.7</v>
      </c>
      <c r="I16" s="383">
        <f>IF(OR(ｳ.廃油!F31&gt;0,ｳ.廃油!F31&lt;0),ｳ.廃油!F31,IF(I$19&gt;0,"0",0))</f>
        <v>38</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104.6</v>
      </c>
      <c r="M16" s="383">
        <f>IF(OR(ｷ.紙くず!F31&gt;0,ｷ.紙くず!F31&lt;0),ｷ.紙くず!F31,IF(M$19&gt;0,"0",0))</f>
        <v>0</v>
      </c>
      <c r="N16" s="383">
        <f>IF(OR(ｸ.木くず!F31&gt;0,ｸ.木くず!F31&lt;0),ｸ.木くず!F31,IF(N$19&gt;0,"0",0))</f>
        <v>1790.2</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406.6</v>
      </c>
      <c r="U16" s="383">
        <f>IF(OR(ｿ.鉱さい!F31&gt;0,ｿ.鉱さい!F31&lt;0),ｿ.鉱さい!F31,IF(U$19&gt;0,"0",0))</f>
        <v>0</v>
      </c>
      <c r="V16" s="383">
        <f>IF(OR(ﾀ.がれき類!F31&gt;0,ﾀ.がれき類!F31&lt;0),ﾀ.がれき類!F31,IF(V$19&gt;0,"0",0))</f>
        <v>11788.7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97.2</v>
      </c>
      <c r="AA16" s="385">
        <f t="shared" si="0"/>
        <v>14226.000000000002</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1</v>
      </c>
      <c r="I19" s="389">
        <f t="shared" si="1"/>
        <v>1</v>
      </c>
      <c r="J19" s="389">
        <f t="shared" si="1"/>
        <v>0</v>
      </c>
      <c r="K19" s="389">
        <f t="shared" si="1"/>
        <v>0</v>
      </c>
      <c r="L19" s="389">
        <f t="shared" si="1"/>
        <v>90</v>
      </c>
      <c r="M19" s="389">
        <f t="shared" si="1"/>
        <v>0</v>
      </c>
      <c r="N19" s="389">
        <f t="shared" si="1"/>
        <v>500</v>
      </c>
      <c r="O19" s="389">
        <f t="shared" si="1"/>
        <v>1</v>
      </c>
      <c r="P19" s="389">
        <f t="shared" si="1"/>
        <v>0</v>
      </c>
      <c r="Q19" s="389">
        <f t="shared" si="1"/>
        <v>0</v>
      </c>
      <c r="R19" s="389">
        <f t="shared" si="1"/>
        <v>0</v>
      </c>
      <c r="S19" s="389">
        <f t="shared" si="1"/>
        <v>0</v>
      </c>
      <c r="T19" s="389">
        <f t="shared" si="1"/>
        <v>100</v>
      </c>
      <c r="U19" s="389">
        <f t="shared" si="1"/>
        <v>0</v>
      </c>
      <c r="V19" s="389">
        <f t="shared" si="1"/>
        <v>3010</v>
      </c>
      <c r="W19" s="389">
        <f t="shared" si="1"/>
        <v>0</v>
      </c>
      <c r="X19" s="389">
        <f t="shared" si="1"/>
        <v>0</v>
      </c>
      <c r="Y19" s="389">
        <f t="shared" si="1"/>
        <v>0</v>
      </c>
      <c r="Z19" s="390">
        <f t="shared" si="1"/>
        <v>80</v>
      </c>
      <c r="AA19" s="391">
        <f t="shared" ref="AA19:AA25" si="2">SUM(G19:Z19)</f>
        <v>3783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v>
      </c>
      <c r="I37" s="424">
        <f t="shared" si="8"/>
        <v>1</v>
      </c>
      <c r="J37" s="424">
        <f t="shared" si="8"/>
        <v>0</v>
      </c>
      <c r="K37" s="424">
        <f t="shared" si="8"/>
        <v>0</v>
      </c>
      <c r="L37" s="424">
        <f t="shared" si="8"/>
        <v>90</v>
      </c>
      <c r="M37" s="424">
        <f t="shared" si="8"/>
        <v>0</v>
      </c>
      <c r="N37" s="424">
        <f t="shared" si="8"/>
        <v>500</v>
      </c>
      <c r="O37" s="424">
        <f t="shared" si="8"/>
        <v>1</v>
      </c>
      <c r="P37" s="424">
        <f t="shared" si="8"/>
        <v>0</v>
      </c>
      <c r="Q37" s="424">
        <f t="shared" si="8"/>
        <v>0</v>
      </c>
      <c r="R37" s="424">
        <f t="shared" si="8"/>
        <v>0</v>
      </c>
      <c r="S37" s="424">
        <f t="shared" si="8"/>
        <v>0</v>
      </c>
      <c r="T37" s="424">
        <f t="shared" si="8"/>
        <v>100</v>
      </c>
      <c r="U37" s="424">
        <f t="shared" si="8"/>
        <v>0</v>
      </c>
      <c r="V37" s="424">
        <f t="shared" si="8"/>
        <v>3010</v>
      </c>
      <c r="W37" s="424">
        <f t="shared" si="8"/>
        <v>0</v>
      </c>
      <c r="X37" s="424">
        <f t="shared" si="8"/>
        <v>0</v>
      </c>
      <c r="Y37" s="424">
        <f t="shared" si="8"/>
        <v>0</v>
      </c>
      <c r="Z37" s="425">
        <f t="shared" si="8"/>
        <v>80</v>
      </c>
      <c r="AA37" s="426">
        <f t="shared" si="4"/>
        <v>3783</v>
      </c>
    </row>
    <row r="38" spans="2:27" ht="24" customHeight="1" x14ac:dyDescent="0.15">
      <c r="B38" s="170"/>
      <c r="C38" s="776"/>
      <c r="D38" s="227"/>
      <c r="E38" s="225" t="s">
        <v>319</v>
      </c>
      <c r="F38" s="443"/>
      <c r="G38" s="415">
        <f t="shared" ref="G38:Z38" si="9">SUM(G39:G41)</f>
        <v>0</v>
      </c>
      <c r="H38" s="415">
        <f t="shared" si="9"/>
        <v>1</v>
      </c>
      <c r="I38" s="415">
        <f t="shared" si="9"/>
        <v>1</v>
      </c>
      <c r="J38" s="415">
        <f t="shared" si="9"/>
        <v>0</v>
      </c>
      <c r="K38" s="415">
        <f t="shared" si="9"/>
        <v>0</v>
      </c>
      <c r="L38" s="415">
        <f t="shared" si="9"/>
        <v>80</v>
      </c>
      <c r="M38" s="415">
        <f t="shared" si="9"/>
        <v>0</v>
      </c>
      <c r="N38" s="415">
        <f t="shared" si="9"/>
        <v>500</v>
      </c>
      <c r="O38" s="415">
        <f t="shared" si="9"/>
        <v>1</v>
      </c>
      <c r="P38" s="415">
        <f t="shared" si="9"/>
        <v>0</v>
      </c>
      <c r="Q38" s="415">
        <f t="shared" si="9"/>
        <v>0</v>
      </c>
      <c r="R38" s="415">
        <f t="shared" si="9"/>
        <v>0</v>
      </c>
      <c r="S38" s="415">
        <f t="shared" si="9"/>
        <v>0</v>
      </c>
      <c r="T38" s="415">
        <f t="shared" si="9"/>
        <v>90</v>
      </c>
      <c r="U38" s="415">
        <f t="shared" si="9"/>
        <v>0</v>
      </c>
      <c r="V38" s="415">
        <f t="shared" si="9"/>
        <v>3000</v>
      </c>
      <c r="W38" s="415">
        <f t="shared" si="9"/>
        <v>0</v>
      </c>
      <c r="X38" s="415">
        <f t="shared" si="9"/>
        <v>0</v>
      </c>
      <c r="Y38" s="415">
        <f t="shared" si="9"/>
        <v>0</v>
      </c>
      <c r="Z38" s="416">
        <f t="shared" si="9"/>
        <v>80</v>
      </c>
      <c r="AA38" s="417">
        <f t="shared" si="4"/>
        <v>3753</v>
      </c>
    </row>
    <row r="39" spans="2:27" ht="24" customHeight="1" x14ac:dyDescent="0.15">
      <c r="B39" s="170"/>
      <c r="C39" s="776"/>
      <c r="D39" s="228"/>
      <c r="E39" s="223"/>
      <c r="F39" s="221" t="s">
        <v>233</v>
      </c>
      <c r="G39" s="418">
        <f>+ｱ.燃え殻!$Z$28</f>
        <v>0</v>
      </c>
      <c r="H39" s="418">
        <f>+ｲ.汚泥!$Z$28</f>
        <v>1</v>
      </c>
      <c r="I39" s="418">
        <f>+ｳ.廃油!$Z$28</f>
        <v>1</v>
      </c>
      <c r="J39" s="418">
        <f>+ｴ.廃酸!$Z$28</f>
        <v>0</v>
      </c>
      <c r="K39" s="418">
        <f>+ｵ.廃ｱﾙｶﾘ!$Z$28</f>
        <v>0</v>
      </c>
      <c r="L39" s="418">
        <f>+ｶ.廃ﾌﾟﾗ類!$Z$28</f>
        <v>80</v>
      </c>
      <c r="M39" s="418">
        <f>+ｷ.紙くず!$Z$28</f>
        <v>0</v>
      </c>
      <c r="N39" s="418">
        <f>+ｸ.木くず!$Z$28</f>
        <v>500</v>
      </c>
      <c r="O39" s="418">
        <f>+ｹ.繊維くず!$Z$28</f>
        <v>1</v>
      </c>
      <c r="P39" s="418">
        <f>+ｺ.動植物性残さ!$Z$28</f>
        <v>0</v>
      </c>
      <c r="Q39" s="418">
        <f>+ｻ.動物系固形不要物!$Z$28</f>
        <v>0</v>
      </c>
      <c r="R39" s="418">
        <f>+ｼ.ｺﾞﾑくず!$Z$28</f>
        <v>0</v>
      </c>
      <c r="S39" s="418">
        <f>+ｽ.金属くず!$Z$28</f>
        <v>0</v>
      </c>
      <c r="T39" s="418">
        <f>+ｾ.ｶﾞﾗｽ･ｺﾝｸﾘ･陶磁器くず!$Z$28</f>
        <v>90</v>
      </c>
      <c r="U39" s="418">
        <f>+ｿ.鉱さい!$Z$28</f>
        <v>0</v>
      </c>
      <c r="V39" s="418">
        <f>+ﾀ.がれき類!$Z$28</f>
        <v>3000</v>
      </c>
      <c r="W39" s="418">
        <f>+ﾁ.動物のふん尿!$Z$28</f>
        <v>0</v>
      </c>
      <c r="X39" s="418">
        <f>+ﾂ.動物の死体!$Z$28</f>
        <v>0</v>
      </c>
      <c r="Y39" s="418">
        <f>+ﾃ.ばいじん!$Z$28</f>
        <v>0</v>
      </c>
      <c r="Z39" s="419">
        <f>+ﾄ.混合廃棄物その他!$Z$28</f>
        <v>80</v>
      </c>
      <c r="AA39" s="420">
        <f t="shared" si="4"/>
        <v>3753</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10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10</v>
      </c>
      <c r="U42" s="421">
        <f>+ｿ.鉱さい!$Q$33</f>
        <v>0</v>
      </c>
      <c r="V42" s="421">
        <f>+ﾀ.がれき類!$Q$33</f>
        <v>10</v>
      </c>
      <c r="W42" s="421">
        <f>+ﾁ.動物のふん尿!$Q$33</f>
        <v>0</v>
      </c>
      <c r="X42" s="421">
        <f>+ﾂ.動物の死体!$Q$33</f>
        <v>0</v>
      </c>
      <c r="Y42" s="421">
        <f>+ﾃ.ばいじん!$Q$33</f>
        <v>0</v>
      </c>
      <c r="Z42" s="422">
        <f>+ﾄ.混合廃棄物その他!$Q$33</f>
        <v>0</v>
      </c>
      <c r="AA42" s="423">
        <f>SUM(G42:Z42)</f>
        <v>30</v>
      </c>
    </row>
    <row r="43" spans="2:27" ht="24" customHeight="1" x14ac:dyDescent="0.15">
      <c r="B43" s="170"/>
      <c r="C43" s="128" t="s">
        <v>235</v>
      </c>
      <c r="D43" s="795" t="s">
        <v>349</v>
      </c>
      <c r="E43" s="795"/>
      <c r="F43" s="796"/>
      <c r="G43" s="427">
        <f>+ｱ.燃え殻!$AK$27</f>
        <v>0</v>
      </c>
      <c r="H43" s="427">
        <f>+ｲ.汚泥!$AK$27</f>
        <v>1</v>
      </c>
      <c r="I43" s="427">
        <f>+ｳ.廃油!$AK$27</f>
        <v>1</v>
      </c>
      <c r="J43" s="427">
        <f>+ｴ.廃酸!$AK$27</f>
        <v>0</v>
      </c>
      <c r="K43" s="427">
        <f>+ｵ.廃ｱﾙｶﾘ!$AK$27</f>
        <v>0</v>
      </c>
      <c r="L43" s="427">
        <f>+ｶ.廃ﾌﾟﾗ類!$AK$27</f>
        <v>90</v>
      </c>
      <c r="M43" s="427">
        <f>+ｷ.紙くず!$AK$27</f>
        <v>0</v>
      </c>
      <c r="N43" s="427">
        <f>+ｸ.木くず!$AK$27</f>
        <v>500</v>
      </c>
      <c r="O43" s="427">
        <f>+ｹ.繊維くず!$AK$27</f>
        <v>1</v>
      </c>
      <c r="P43" s="427">
        <f>+ｺ.動植物性残さ!$AK$27</f>
        <v>0</v>
      </c>
      <c r="Q43" s="427">
        <f>+ｻ.動物系固形不要物!$AK$27</f>
        <v>0</v>
      </c>
      <c r="R43" s="427">
        <f>+ｼ.ｺﾞﾑくず!$AK$27</f>
        <v>0</v>
      </c>
      <c r="S43" s="427">
        <f>+ｽ.金属くず!$AK$27</f>
        <v>0</v>
      </c>
      <c r="T43" s="427">
        <f>+ｾ.ｶﾞﾗｽ･ｺﾝｸﾘ･陶磁器くず!$AK$27</f>
        <v>100</v>
      </c>
      <c r="U43" s="427">
        <f>+ｿ.鉱さい!$AK$27</f>
        <v>0</v>
      </c>
      <c r="V43" s="427">
        <f>+ﾀ.がれき類!$AK$27</f>
        <v>3010</v>
      </c>
      <c r="W43" s="427">
        <f>+ﾁ.動物のふん尿!$AK$27</f>
        <v>0</v>
      </c>
      <c r="X43" s="427">
        <f>+ﾂ.動物の死体!$AK$27</f>
        <v>0</v>
      </c>
      <c r="Y43" s="427">
        <f>+ﾃ.ばいじん!$AK$27</f>
        <v>0</v>
      </c>
      <c r="Z43" s="428">
        <f>+ﾄ.混合廃棄物その他!$AK$27</f>
        <v>80</v>
      </c>
      <c r="AA43" s="429">
        <f t="shared" si="4"/>
        <v>3783</v>
      </c>
    </row>
    <row r="44" spans="2:27" ht="24" customHeight="1" x14ac:dyDescent="0.15">
      <c r="B44" s="170"/>
      <c r="C44" s="177"/>
      <c r="D44" s="175" t="s">
        <v>188</v>
      </c>
      <c r="E44" s="778" t="s">
        <v>236</v>
      </c>
      <c r="F44" s="779"/>
      <c r="G44" s="430">
        <f>+ｱ.燃え殻!$AK$30</f>
        <v>0</v>
      </c>
      <c r="H44" s="430">
        <f>+ｲ.汚泥!$AK$30</f>
        <v>1</v>
      </c>
      <c r="I44" s="430">
        <f>+ｳ.廃油!$AK$30</f>
        <v>1</v>
      </c>
      <c r="J44" s="430">
        <f>+ｴ.廃酸!$AK$30</f>
        <v>0</v>
      </c>
      <c r="K44" s="430">
        <f>+ｵ.廃ｱﾙｶﾘ!$AK$30</f>
        <v>0</v>
      </c>
      <c r="L44" s="430">
        <f>+ｶ.廃ﾌﾟﾗ類!$AK$30</f>
        <v>70</v>
      </c>
      <c r="M44" s="430">
        <f>+ｷ.紙くず!$AK$30</f>
        <v>0</v>
      </c>
      <c r="N44" s="430">
        <f>+ｸ.木くず!$AK$30</f>
        <v>500</v>
      </c>
      <c r="O44" s="430">
        <f>+ｹ.繊維くず!$AK$30</f>
        <v>1</v>
      </c>
      <c r="P44" s="430">
        <f>+ｺ.動植物性残さ!$AK$30</f>
        <v>0</v>
      </c>
      <c r="Q44" s="430">
        <f>+ｻ.動物系固形不要物!$AK$30</f>
        <v>0</v>
      </c>
      <c r="R44" s="430">
        <f>+ｼ.ｺﾞﾑくず!$AK$30</f>
        <v>0</v>
      </c>
      <c r="S44" s="430">
        <f>+ｽ.金属くず!$AK$30</f>
        <v>0</v>
      </c>
      <c r="T44" s="430">
        <f>+ｾ.ｶﾞﾗｽ･ｺﾝｸﾘ･陶磁器くず!$AK$30</f>
        <v>80</v>
      </c>
      <c r="U44" s="430">
        <f>+ｿ.鉱さい!$AK$30</f>
        <v>0</v>
      </c>
      <c r="V44" s="430">
        <f>+ﾀ.がれき類!$AK$30</f>
        <v>3000</v>
      </c>
      <c r="W44" s="430">
        <f>+ﾁ.動物のふん尿!$AK$30</f>
        <v>0</v>
      </c>
      <c r="X44" s="430">
        <f>+ﾂ.動物の死体!$AK$30</f>
        <v>0</v>
      </c>
      <c r="Y44" s="430">
        <f>+ﾃ.ばいじん!$AK$30</f>
        <v>0</v>
      </c>
      <c r="Z44" s="431">
        <f>+ﾄ.混合廃棄物その他!$AK$30</f>
        <v>80</v>
      </c>
      <c r="AA44" s="432">
        <f t="shared" si="4"/>
        <v>3733</v>
      </c>
    </row>
    <row r="45" spans="2:27" ht="24" customHeight="1" x14ac:dyDescent="0.15">
      <c r="B45" s="170"/>
      <c r="C45" s="177"/>
      <c r="D45" s="442" t="s">
        <v>190</v>
      </c>
      <c r="E45" s="805" t="s">
        <v>237</v>
      </c>
      <c r="F45" s="806"/>
      <c r="G45" s="433">
        <f>+ｱ.燃え殻!$AR$24</f>
        <v>0</v>
      </c>
      <c r="H45" s="433">
        <f>+ｲ.汚泥!$AR$24</f>
        <v>1</v>
      </c>
      <c r="I45" s="433">
        <f>+ｳ.廃油!$AR$24</f>
        <v>1</v>
      </c>
      <c r="J45" s="433">
        <f>+ｴ.廃酸!$AR$24</f>
        <v>0</v>
      </c>
      <c r="K45" s="433">
        <f>+ｵ.廃ｱﾙｶﾘ!$AR$24</f>
        <v>0</v>
      </c>
      <c r="L45" s="433">
        <f>+ｶ.廃ﾌﾟﾗ類!$AR$24</f>
        <v>80</v>
      </c>
      <c r="M45" s="433">
        <f>+ｷ.紙くず!$AR$24</f>
        <v>0</v>
      </c>
      <c r="N45" s="433">
        <f>+ｸ.木くず!$AR$24</f>
        <v>500</v>
      </c>
      <c r="O45" s="433">
        <f>+ｹ.繊維くず!$AR$24</f>
        <v>1</v>
      </c>
      <c r="P45" s="433">
        <f>+ｺ.動植物性残さ!$AR$24</f>
        <v>0</v>
      </c>
      <c r="Q45" s="433">
        <f>+ｻ.動物系固形不要物!$AR$24</f>
        <v>0</v>
      </c>
      <c r="R45" s="433">
        <f>+ｼ.ｺﾞﾑくず!$AR$24</f>
        <v>0</v>
      </c>
      <c r="S45" s="433">
        <f>+ｽ.金属くず!$AR$24</f>
        <v>0</v>
      </c>
      <c r="T45" s="433">
        <f>+ｾ.ｶﾞﾗｽ･ｺﾝｸﾘ･陶磁器くず!$AR$24</f>
        <v>90</v>
      </c>
      <c r="U45" s="433">
        <f>+ｿ.鉱さい!$AR$24</f>
        <v>0</v>
      </c>
      <c r="V45" s="433">
        <f>+ﾀ.がれき類!$AR$24</f>
        <v>3000</v>
      </c>
      <c r="W45" s="433">
        <f>+ﾁ.動物のふん尿!$AR$24</f>
        <v>0</v>
      </c>
      <c r="X45" s="433">
        <f>+ﾂ.動物の死体!$AR$24</f>
        <v>0</v>
      </c>
      <c r="Y45" s="433">
        <f>+ﾃ.ばいじん!$AR$24</f>
        <v>0</v>
      </c>
      <c r="Z45" s="434">
        <f>+ﾄ.混合廃棄物その他!$AR$24</f>
        <v>80</v>
      </c>
      <c r="AA45" s="435">
        <f t="shared" si="4"/>
        <v>3753</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1.7</v>
      </c>
      <c r="I55" s="480">
        <f t="shared" si="10"/>
        <v>39</v>
      </c>
      <c r="J55" s="480">
        <f t="shared" si="10"/>
        <v>0</v>
      </c>
      <c r="K55" s="480">
        <f t="shared" si="10"/>
        <v>0</v>
      </c>
      <c r="L55" s="480">
        <f t="shared" si="10"/>
        <v>255.1</v>
      </c>
      <c r="M55" s="480">
        <f t="shared" si="10"/>
        <v>0</v>
      </c>
      <c r="N55" s="480">
        <f t="shared" si="10"/>
        <v>2290.1999999999998</v>
      </c>
      <c r="O55" s="480">
        <f t="shared" si="10"/>
        <v>1</v>
      </c>
      <c r="P55" s="480">
        <f t="shared" si="10"/>
        <v>0</v>
      </c>
      <c r="Q55" s="480">
        <f t="shared" si="10"/>
        <v>0</v>
      </c>
      <c r="R55" s="480">
        <f t="shared" si="10"/>
        <v>0</v>
      </c>
      <c r="S55" s="480">
        <f t="shared" si="10"/>
        <v>0</v>
      </c>
      <c r="T55" s="480">
        <f t="shared" si="10"/>
        <v>544.6</v>
      </c>
      <c r="U55" s="480">
        <f t="shared" si="10"/>
        <v>0</v>
      </c>
      <c r="V55" s="480">
        <f t="shared" si="10"/>
        <v>14823.800000000001</v>
      </c>
      <c r="W55" s="480">
        <f t="shared" si="10"/>
        <v>0</v>
      </c>
      <c r="X55" s="480">
        <f t="shared" si="10"/>
        <v>0</v>
      </c>
      <c r="Y55" s="480">
        <f t="shared" si="10"/>
        <v>0</v>
      </c>
      <c r="Z55" s="480">
        <f t="shared" si="10"/>
        <v>177.2</v>
      </c>
      <c r="AA55" s="481">
        <f>+AA9+AA19+AA20</f>
        <v>18132.600000000002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21" zoomScale="115" zoomScaleNormal="100" zoomScaleSheetLayoutView="115" workbookViewId="0">
      <selection activeCell="O37" sqref="O37"/>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23日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横浜市南区高根町３丁目１７番地１４</v>
      </c>
      <c r="M16" s="851"/>
      <c r="N16" s="851"/>
      <c r="O16" s="851"/>
      <c r="P16" s="851"/>
      <c r="Q16" s="851"/>
      <c r="R16" s="851"/>
      <c r="S16" s="851"/>
      <c r="T16" s="851"/>
      <c r="U16" s="282"/>
    </row>
    <row r="17" spans="1:21" ht="26.25" customHeight="1" x14ac:dyDescent="0.15">
      <c r="C17" s="86"/>
      <c r="I17" s="25"/>
      <c r="J17" s="25" t="s">
        <v>7</v>
      </c>
      <c r="K17" s="25"/>
      <c r="L17" s="851" t="str">
        <f>+表紙!L41</f>
        <v>株式会社児島工務店　　　　　　                         　　　　　　　　　　　代表取締役　児島　一雄</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045-241-9752</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株式会社児島工務店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2273</v>
      </c>
      <c r="Q25" s="823"/>
      <c r="R25" s="823"/>
      <c r="S25" s="823"/>
      <c r="T25" s="823"/>
      <c r="U25" s="824"/>
    </row>
    <row r="26" spans="1:21" ht="26.25" customHeight="1" x14ac:dyDescent="0.15">
      <c r="C26" s="570" t="s">
        <v>11</v>
      </c>
      <c r="D26" s="571"/>
      <c r="E26" s="572"/>
      <c r="F26" s="838" t="str">
        <f>+表紙!F50</f>
        <v>横浜市南区高根町３丁目１７番地１４</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解体工事業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34</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14349.600000000002</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コンクリートガラの現場内での利用　　　　　　　　　　　　　　　　　　　　　　　　　　　　　　　　　　　　　　　　　　　　　　　　再生プラントでの再生</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3783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分別解体の強化と実施</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木くず・廃プラスチック類・ガラス・陶磁器くず・繊維くず・紙屑・石膏ボード・コンクリートガラ・アスファルトガラ・　　　　石綿含有建材</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コンテナ設置を増やして、分別作業の効率化を図る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14349.600000000002</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14226.000000000002</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14226.000000000002</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3783</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3733</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3753</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abSelected="1" zoomScaleNormal="100" workbookViewId="0">
      <selection activeCell="O37" sqref="O37"/>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abSelected="1" topLeftCell="A22"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0.7</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abSelected="1" topLeftCell="A21"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38</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abSelected="1" topLeftCell="A22"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165.1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90</v>
      </c>
      <c r="P27" s="700"/>
      <c r="Q27" s="700"/>
      <c r="R27" s="700"/>
      <c r="S27" s="49" t="s">
        <v>38</v>
      </c>
      <c r="T27" s="70"/>
      <c r="U27" s="70"/>
      <c r="X27" s="68" t="s">
        <v>39</v>
      </c>
      <c r="Y27" s="71"/>
      <c r="AG27" s="58"/>
      <c r="AH27" s="58"/>
      <c r="AI27" s="58"/>
      <c r="AJ27" s="58"/>
      <c r="AK27" s="742">
        <f>+AG18+O27</f>
        <v>90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165.1</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104.6</v>
      </c>
      <c r="G30" s="712"/>
      <c r="H30" s="214" t="s">
        <v>198</v>
      </c>
      <c r="L30" s="709"/>
      <c r="O30" s="61"/>
      <c r="Q30" s="699">
        <f>+ROUND(Z28,1)+ROUND(Z29,1)+ROUND(Z30,1)</f>
        <v>80</v>
      </c>
      <c r="R30" s="700"/>
      <c r="S30" s="700"/>
      <c r="T30" s="700"/>
      <c r="U30" s="49" t="s">
        <v>16</v>
      </c>
      <c r="X30" s="697" t="s">
        <v>186</v>
      </c>
      <c r="Y30" s="698"/>
      <c r="Z30" s="690"/>
      <c r="AA30" s="691"/>
      <c r="AB30" s="691"/>
      <c r="AC30" s="691"/>
      <c r="AD30" s="691"/>
      <c r="AE30" s="49" t="s">
        <v>13</v>
      </c>
      <c r="AK30" s="651">
        <v>70</v>
      </c>
      <c r="AL30" s="652"/>
      <c r="AM30" s="652"/>
      <c r="AN30" s="652"/>
      <c r="AO30" s="57" t="s">
        <v>13</v>
      </c>
      <c r="AR30" s="758"/>
      <c r="AS30" s="755"/>
      <c r="AT30" s="755"/>
      <c r="AU30" s="756"/>
    </row>
    <row r="31" spans="2:48" ht="27" customHeight="1" thickTop="1" thickBot="1" x14ac:dyDescent="0.2">
      <c r="B31" s="725" t="s">
        <v>375</v>
      </c>
      <c r="C31" s="676"/>
      <c r="D31" s="676"/>
      <c r="E31" s="677"/>
      <c r="F31" s="711">
        <v>104.6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10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abSelected="1"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abSelected="1" topLeftCell="A23" zoomScale="80" zoomScaleNormal="80" workbookViewId="0">
      <selection activeCell="O37" sqref="O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株式会社児島工務店</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500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1790.2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500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500</v>
      </c>
      <c r="P27" s="700"/>
      <c r="Q27" s="700"/>
      <c r="R27" s="700"/>
      <c r="S27" s="49" t="s">
        <v>38</v>
      </c>
      <c r="T27" s="70"/>
      <c r="U27" s="70"/>
      <c r="X27" s="68" t="s">
        <v>39</v>
      </c>
      <c r="Y27" s="71"/>
      <c r="AG27" s="58"/>
      <c r="AH27" s="58"/>
      <c r="AI27" s="58"/>
      <c r="AJ27" s="58"/>
      <c r="AK27" s="742">
        <f>+AG18+O27</f>
        <v>500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500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1790.2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1790.2</v>
      </c>
      <c r="G30" s="712"/>
      <c r="H30" s="214" t="s">
        <v>198</v>
      </c>
      <c r="L30" s="709"/>
      <c r="O30" s="61"/>
      <c r="Q30" s="699">
        <f>+ROUND(Z28,1)+ROUND(Z29,1)+ROUND(Z30,1)</f>
        <v>500</v>
      </c>
      <c r="R30" s="700"/>
      <c r="S30" s="700"/>
      <c r="T30" s="700"/>
      <c r="U30" s="49" t="s">
        <v>16</v>
      </c>
      <c r="X30" s="697" t="s">
        <v>186</v>
      </c>
      <c r="Y30" s="698"/>
      <c r="Z30" s="690"/>
      <c r="AA30" s="691"/>
      <c r="AB30" s="691"/>
      <c r="AC30" s="691"/>
      <c r="AD30" s="691"/>
      <c r="AE30" s="49" t="s">
        <v>13</v>
      </c>
      <c r="AK30" s="651">
        <v>500</v>
      </c>
      <c r="AL30" s="652"/>
      <c r="AM30" s="652"/>
      <c r="AN30" s="652"/>
      <c r="AO30" s="57" t="s">
        <v>13</v>
      </c>
      <c r="AR30" s="758"/>
      <c r="AS30" s="755"/>
      <c r="AT30" s="755"/>
      <c r="AU30" s="756"/>
    </row>
    <row r="31" spans="2:48" ht="27" customHeight="1" thickTop="1" thickBot="1" x14ac:dyDescent="0.2">
      <c r="B31" s="725" t="s">
        <v>375</v>
      </c>
      <c r="C31" s="676"/>
      <c r="D31" s="676"/>
      <c r="E31" s="677"/>
      <c r="F31" s="711">
        <v>1790.2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2025-06-23T00:56:29Z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