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codeName="ThisWorkbook" defaultThemeVersion="124226"/>
  <xr:revisionPtr revIDLastSave="0" documentId="13_ncr:1_{F53007E6-00F7-48DE-BCBB-E0686BBD4148}"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4385" yWindow="-15" windowWidth="14430" windowHeight="15510" tabRatio="899" firstSheet="14" activeTab="16"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3" i="94" l="1"/>
  <c r="U41" i="94"/>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<sst xmlns="http://schemas.openxmlformats.org/spreadsheetml/2006/main" count="3149" uniqueCount="456">
  <si>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</si>
  <si>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</si>
  <si>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</si>
  <si>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</si>
  <si>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</si>
  <si>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</si>
  <si>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</si>
  <si>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</si>
  <si>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</si>
  <si>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</si>
  <si>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</si>
  <si>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</si>
  <si>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</si>
  <si>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</si>
  <si>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</si>
  <si>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</si>
  <si>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</si>
  <si>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</si>
  <si>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</si>
  <si>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</si>
  <si>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</si>
  <si>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</si>
  <si>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</si>
  <si>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</si>
  <si>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</si>
  <si>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</si>
  <si>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</si>
  <si>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</si>
  <si>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</si>
  <si>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</si>
  <si>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</si>
  <si>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</si>
  <si>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</si>
  <si>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</si>
  <si>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</si>
  <si>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</si>
  <si>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</si>
  <si>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</si>
  <si>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</si>
  <si>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</si>
  <si>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</si>
  <si>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</si>
  <si>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</si>
  <si>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</si>
  <si>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</si>
  <si>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</si>
  <si>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</si>
  <si>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</si>
  <si>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</si>
  <si>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</si>
  <si>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</si>
  <si>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</si>
  <si>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</si>
  <si>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</si>
  <si>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</si>
  <si>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</si>
  <si>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</si>
  <si>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</si>
  <si>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</si>
  <si>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</si>
  <si>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</si>
  <si>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</si>
  <si>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</si>
  <si>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</si>
  <si>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</si>
  <si>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</si>
  <si>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</si>
  <si>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</si>
  <si>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</si>
  <si>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</si>
  <si>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</si>
  <si>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</si>
  <si>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</si>
  <si>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</si>
  <si>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</si>
  <si>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</si>
  <si>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</si>
  <si>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</si>
  <si>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</si>
  <si>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</si>
  <si>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</si>
  <si>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</si>
  <si>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</si>
  <si>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</si>
  <si>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</si>
  <si>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</si>
  <si>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</si>
  <si>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</si>
  <si>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</si>
  <si>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</si>
  <si>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</si>
  <si>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</si>
  <si>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</si>
  <si>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</si>
  <si>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</si>
  <si>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</si>
  <si>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</si>
  <si>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</si>
  <si>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</si>
  <si>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</si>
  <si>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</si>
  <si>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</si>
  <si>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</si>
  <si>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</si>
  <si>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</si>
  <si>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</si>
  <si>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</si>
  <si>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</si>
  <si>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</si>
  <si>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</si>
  <si>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</si>
  <si>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</si>
  <si>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</si>
  <si>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</si>
  <si>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</si>
  <si>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</si>
  <si>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</si>
  <si>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</si>
  <si>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</si>
  <si>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</si>
  <si>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</si>
  <si>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</si>
  <si>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</si>
  <si>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</si>
  <si>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</si>
  <si>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</si>
  <si>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</si>
  <si>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</si>
  <si>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</si>
  <si>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</si>
  <si>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</si>
  <si>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</si>
  <si>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</si>
  <si>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</si>
  <si>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</si>
  <si>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</si>
  <si>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</si>
  <si>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</si>
  <si>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</si>
  <si>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</si>
  <si>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</si>
  <si>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</si>
  <si>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</si>
  <si>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</si>
  <si>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</si>
  <si>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</si>
  <si>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</si>
  <si>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</si>
  <si>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</si>
  <si>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</si>
  <si>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</si>
  <si>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</si>
  <si>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</si>
  <si>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</si>
  <si>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</si>
  <si>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</si>
  <si>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</si>
  <si>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</si>
  <si>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</si>
  <si>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</si>
  <si>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</si>
  <si>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</si>
  <si>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</si>
  <si>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</si>
  <si>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</si>
  <si>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</si>
  <si>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</si>
  <si>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</si>
  <si>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</si>
  <si>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</si>
  <si>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</si>
  <si>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</si>
  <si>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</si>
  <si>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</si>
  <si>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</si>
  <si>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</si>
  <si>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</si>
  <si>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</si>
  <si>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</si>
  <si>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</si>
  <si>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</si>
  <si>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</si>
  <si>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</si>
  <si>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</si>
  <si>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</si>
  <si>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</si>
  <si>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</si>
  <si>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</si>
  <si>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</si>
  <si>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</si>
  <si>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</si>
  <si>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</si>
  <si>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</si>
  <si>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</si>
  <si>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</si>
  <si>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</si>
  <si>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</si>
  <si>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</si>
  <si>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</si>
  <si>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</si>
  <si>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</si>
  <si>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</si>
  <si>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</si>
  <si>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</si>
  <si>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</si>
  <si>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</si>
  <si>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</si>
  <si>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</si>
  <si>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</si>
  <si>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</si>
  <si>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</si>
  <si>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</si>
  <si>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</si>
  <si>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</si>
  <si>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</si>
  <si>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</si>
  <si>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</si>
  <si>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</si>
  <si>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</si>
  <si>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</si>
  <si>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</si>
  <si>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</si>
  <si>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</si>
  <si>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</si>
  <si>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</si>
  <si>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</si>
  <si>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</si>
  <si>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</si>
  <si>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</si>
  <si>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</si>
  <si>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</si>
  <si>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</si>
  <si>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</si>
  <si>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</si>
  <si>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</si>
  <si>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</si>
  <si>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</si>
  <si>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</si>
  <si>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</si>
  <si>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</si>
  <si>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</si>
  <si>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</si>
  <si>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</si>
  <si>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</si>
  <si>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</si>
  <si>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</si>
  <si>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</si>
  <si>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</si>
  <si>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</si>
  <si>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</si>
  <si>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</si>
  <si>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</si>
  <si>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</si>
  <si>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</si>
  <si>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</si>
  <si>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</si>
  <si>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</si>
  <si>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</si>
  <si>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</si>
  <si>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</si>
  <si>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</si>
  <si>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</si>
  <si>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</si>
  <si>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</si>
  <si>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</si>
  <si>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</si>
  <si>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</si>
  <si>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</si>
  <si>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</si>
  <si>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</si>
  <si>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</si>
  <si>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</si>
  <si>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</si>
  <si>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</si>
  <si>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</si>
  <si>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</si>
  <si>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</si>
  <si>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</si>
  <si>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</si>
  <si>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</si>
  <si>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</si>
  <si>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</si>
  <si>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</si>
  <si>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</si>
  <si>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</si>
  <si>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</si>
  <si>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</si>
  <si>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</si>
  <si>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</si>
  <si>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</si>
  <si>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</si>
  <si>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</si>
  <si>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</si>
  <si>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</si>
  <si>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</si>
  <si>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</si>
  <si>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</si>
  <si>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</si>
  <si>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</si>
  <si>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</si>
  <si>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</si>
  <si>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</si>
  <si>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</si>
  <si>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</si>
  <si>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</si>
  <si>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</si>
  <si>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</si>
  <si>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</si>
  <si>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</si>
  <si>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</si>
  <si>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</si>
  <si>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</si>
  <si>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</si>
  <si>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</si>
  <si>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</si>
  <si>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</si>
  <si>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</si>
  <si>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</si>
  <si>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</si>
  <si>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</si>
  <si>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</si>
  <si>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</si>
  <si>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</si>
  <si>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</si>
  <si>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</si>
  <si>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</si>
  <si>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</si>
  <si>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</si>
  <si>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</si>
  <si>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</si>
  <si>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</si>
  <si>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</si>
  <si>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</si>
  <si>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</si>
  <si>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</si>
  <si>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</si>
  <si>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</si>
  <si>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</si>
  <si>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</si>
  <si>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</si>
  <si>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</si>
  <si>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</si>
  <si>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</si>
  <si>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</si>
  <si>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</si>
  <si>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</si>
  <si>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</si>
  <si>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</si>
  <si>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</si>
  <si>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</si>
  <si>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</si>
  <si>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</si>
  <si>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</si>
  <si>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</si>
  <si>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</si>
  <si>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</si>
  <si>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</si>
  <si>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</si>
  <si>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</si>
  <si>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</si>
  <si>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</si>
  <si>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</si>
  <si>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</si>
  <si>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</si>
  <si>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</si>
  <si>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</si>
  <si>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</si>
  <si>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</si>
  <si>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</si>
  <si>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</si>
  <si>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</si>
  <si>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</si>
  <si>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</si>
  <si>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</si>
  <si>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</si>
  <si>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</si>
  <si>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</si>
  <si>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</si>
  <si>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</si>
  <si>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</si>
  <si>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</si>
  <si>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</si>
  <si>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</si>
  <si>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</si>
  <si>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</si>
  <si>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</si>
  <si>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</si>
  <si>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</si>
  <si>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</si>
  <si>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</si>
  <si>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</si>
  <si>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</si>
  <si>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</si>
  <si>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</si>
  <si>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</si>
  <si>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</si>
  <si>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</si>
  <si>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</si>
  <si>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</si>
  <si>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</si>
  <si>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</si>
  <si>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</si>
  <si>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</si>
  <si>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</si>
  <si>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</si>
  <si>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</si>
  <si>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</si>
  <si>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</si>
  <si>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</si>
  <si>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</si>
  <si>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</si>
  <si>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</si>
  <si>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</si>
  <si>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</si>
  <si>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</si>
  <si>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</si>
  <si>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</si>
  <si>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</si>
  <si>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</si>
  <si>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</si>
  <si>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</si>
  <si>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</si>
  <si>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</si>
  <si>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</si>
  <si>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</si>
  <si>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</si>
  <si>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</si>
  <si>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</si>
  <si>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</si>
  <si>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</si>
  <si>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</si>
  <si>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</si>
  <si>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</si>
  <si>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</si>
  <si>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</si>
  <si>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</si>
  <si>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</si>
  <si>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</si>
  <si>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</si>
  <si>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</si>
  <si>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</si>
  <si>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</si>
  <si>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</si>
  <si>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</si>
  <si>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</si>
  <si>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令和   8年   4月   1日</t>
    <phoneticPr fontId="3"/>
  </si>
  <si>
    <t>横浜市都筑区東山田町1426番地</t>
    <phoneticPr fontId="3"/>
  </si>
  <si>
    <t>光陽機械㈱　代表取締役　竹前　努</t>
    <phoneticPr fontId="3"/>
  </si>
  <si>
    <t>045-591-1223</t>
    <phoneticPr fontId="3"/>
  </si>
  <si>
    <t>光陽機械㈱</t>
    <rPh sb="0" eb="1">
      <t>ヒカリ</t>
    </rPh>
    <rPh sb="1" eb="2">
      <t>ヨウ</t>
    </rPh>
    <rPh sb="2" eb="4">
      <t>キカイ</t>
    </rPh>
    <phoneticPr fontId="3"/>
  </si>
  <si>
    <t>土木工事業</t>
    <rPh sb="0" eb="5">
      <t>ドボクコウジギョウ</t>
    </rPh>
    <phoneticPr fontId="3"/>
  </si>
  <si>
    <t>工事現場→仮置場→がれき類→再資源化（最終処分　埋立・再資源化等）
廃プラスチック類→破砕→再生利用
汚泥→脱水・固化（中間処理方法）→再資源化（最終処分　埋立・再資源化等）</t>
    <phoneticPr fontId="3"/>
  </si>
  <si>
    <t>代表取締役　－　廃棄物処理責任者　－　工事課長　－　各現場責任者</t>
    <phoneticPr fontId="3"/>
  </si>
  <si>
    <t>工事現場で発生するアスファルト廃材・コンクリート廃材・旧路盤材は、横浜市指定の再生工場へ
搬出し、再生材として使用することとしている。</t>
    <phoneticPr fontId="3"/>
  </si>
  <si>
    <t>各廃棄物を囲いへ分別し、管理している。</t>
    <phoneticPr fontId="3"/>
  </si>
  <si>
    <t>従来と同様に、囲いへ分別し、管理する。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</si>
</sst>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view="pageBreakPreview" topLeftCell="B151" zoomScale="115" zoomScaleNormal="115" zoomScaleSheetLayoutView="115" workbookViewId="0">
      <selection activeCell="F126" sqref="F126:U130"/>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75"/>
      <c r="D21" s="576"/>
      <c r="E21" s="21" t="s">
        <v>50</v>
      </c>
      <c r="W21" s="21"/>
      <c r="X21" s="21"/>
      <c r="Y21" s="23"/>
    </row>
    <row r="22" spans="1:27" ht="13.5" x14ac:dyDescent="0.15">
      <c r="C22" s="577" t="s">
        <v>394</v>
      </c>
      <c r="D22" s="578"/>
      <c r="E22" s="21" t="s">
        <v>383</v>
      </c>
      <c r="W22" s="21"/>
      <c r="X22" s="23"/>
      <c r="Y22" s="23"/>
    </row>
    <row r="23" spans="1:27" ht="13.5" x14ac:dyDescent="0.15">
      <c r="C23" s="579" t="s">
        <v>395</v>
      </c>
      <c r="D23" s="580"/>
      <c r="E23" s="21" t="s">
        <v>1</v>
      </c>
      <c r="W23" s="21"/>
      <c r="X23" s="23"/>
      <c r="Y23" s="23"/>
    </row>
    <row r="24" spans="1:27" ht="13.5" x14ac:dyDescent="0.15">
      <c r="C24" s="581" t="s">
        <v>396</v>
      </c>
      <c r="D24" s="582"/>
      <c r="E24" s="21" t="s">
        <v>46</v>
      </c>
      <c r="W24" s="21"/>
      <c r="X24" s="23"/>
      <c r="Y24" s="23"/>
    </row>
    <row r="25" spans="1:27" ht="13.5" x14ac:dyDescent="0.15">
      <c r="C25" s="583" t="s">
        <v>397</v>
      </c>
      <c r="D25" s="58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15" t="s">
        <v>355</v>
      </c>
      <c r="Q28" s="620" t="s">
        <v>113</v>
      </c>
      <c r="R28" s="621"/>
      <c r="S28" s="622"/>
      <c r="T28" s="343" t="s">
        <v>114</v>
      </c>
      <c r="U28" s="290"/>
      <c r="V28" s="290"/>
      <c r="X28" s="21"/>
      <c r="Y28" s="21"/>
      <c r="Z28" s="23"/>
    </row>
    <row r="29" spans="1:27" ht="20.100000000000001" customHeight="1" thickBot="1" x14ac:dyDescent="0.2">
      <c r="A29" s="24">
        <f>+X256</f>
        <v>0</v>
      </c>
      <c r="C29" s="22" t="s">
        <v>237</v>
      </c>
      <c r="P29" s="616"/>
      <c r="Q29" s="617" t="str">
        <f>IF($K$90+1E-25&gt;=1000,"〇","")</f>
        <v>〇</v>
      </c>
      <c r="R29" s="618"/>
      <c r="S29" s="619"/>
      <c r="T29" s="372" t="str">
        <f>IF($K$90+1E-28&lt;1000,"〇","")</f>
        <v/>
      </c>
      <c r="U29" s="448"/>
      <c r="V29" s="21"/>
      <c r="X29" s="21"/>
      <c r="Y29" s="21"/>
      <c r="Z29" s="23"/>
      <c r="AA29" s="329"/>
    </row>
    <row r="30" spans="1:27" ht="13.5" x14ac:dyDescent="0.15">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15">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15" customHeight="1" x14ac:dyDescent="0.15">
      <c r="C34" s="86"/>
      <c r="U34" s="87"/>
      <c r="W34" s="21"/>
      <c r="X34" s="21"/>
      <c r="Y34" s="23"/>
    </row>
    <row r="35" spans="1:25" ht="14.25" x14ac:dyDescent="0.15">
      <c r="C35" s="86"/>
      <c r="P35" s="629" t="s">
        <v>445</v>
      </c>
      <c r="Q35" s="630"/>
      <c r="R35" s="630"/>
      <c r="S35" s="630"/>
      <c r="T35" s="631"/>
      <c r="U35" s="632"/>
      <c r="W35" s="21"/>
      <c r="X35" s="21"/>
      <c r="Y35" s="23"/>
    </row>
    <row r="36" spans="1:25" ht="13.5" x14ac:dyDescent="0.15">
      <c r="C36" s="86"/>
      <c r="S36" s="43"/>
      <c r="T36" s="43"/>
      <c r="U36" s="88"/>
      <c r="W36" s="21"/>
      <c r="X36" s="21"/>
      <c r="Y36" s="23"/>
    </row>
    <row r="37" spans="1:25" ht="13.5" x14ac:dyDescent="0.15">
      <c r="C37" s="627" t="s">
        <v>41</v>
      </c>
      <c r="D37" s="628"/>
      <c r="E37" s="628"/>
      <c r="F37" s="62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33" t="s">
        <v>446</v>
      </c>
      <c r="M40" s="633"/>
      <c r="N40" s="633"/>
      <c r="O40" s="633"/>
      <c r="P40" s="633"/>
      <c r="Q40" s="633"/>
      <c r="R40" s="633"/>
      <c r="S40" s="633"/>
      <c r="T40" s="633"/>
      <c r="U40" s="634"/>
      <c r="W40" s="21"/>
      <c r="X40" s="21"/>
    </row>
    <row r="41" spans="1:25" ht="26.25" customHeight="1" x14ac:dyDescent="0.15">
      <c r="C41" s="86"/>
      <c r="I41" s="25"/>
      <c r="J41" s="25" t="s">
        <v>7</v>
      </c>
      <c r="K41" s="25"/>
      <c r="L41" s="633" t="s">
        <v>447</v>
      </c>
      <c r="M41" s="633"/>
      <c r="N41" s="633"/>
      <c r="O41" s="633"/>
      <c r="P41" s="633"/>
      <c r="Q41" s="633"/>
      <c r="R41" s="633"/>
      <c r="S41" s="633"/>
      <c r="T41" s="633"/>
      <c r="U41" s="634"/>
    </row>
    <row r="42" spans="1:25" x14ac:dyDescent="0.15">
      <c r="C42" s="86"/>
      <c r="L42" s="22" t="s">
        <v>8</v>
      </c>
      <c r="U42" s="87"/>
    </row>
    <row r="43" spans="1:25" ht="13.5" x14ac:dyDescent="0.15">
      <c r="C43" s="86"/>
      <c r="L43" s="26"/>
      <c r="M43" s="26" t="s">
        <v>9</v>
      </c>
      <c r="N43" s="26"/>
      <c r="O43" s="635" t="s">
        <v>448</v>
      </c>
      <c r="P43" s="635"/>
      <c r="Q43" s="635"/>
      <c r="R43" s="635"/>
      <c r="S43" s="635"/>
      <c r="T43" s="635"/>
      <c r="U43" s="636"/>
    </row>
    <row r="44" spans="1:25" x14ac:dyDescent="0.15">
      <c r="C44" s="86"/>
      <c r="L44" s="26"/>
      <c r="M44" s="26"/>
      <c r="N44" s="26"/>
      <c r="U44" s="87"/>
    </row>
    <row r="45" spans="1:25" x14ac:dyDescent="0.15">
      <c r="C45" s="86"/>
      <c r="U45" s="87"/>
    </row>
    <row r="46" spans="1:25" ht="30" customHeight="1" x14ac:dyDescent="0.15">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85" t="s">
        <v>10</v>
      </c>
      <c r="D48" s="605"/>
      <c r="E48" s="606"/>
      <c r="F48" s="591" t="s">
        <v>449</v>
      </c>
      <c r="G48" s="592"/>
      <c r="H48" s="592"/>
      <c r="I48" s="593"/>
      <c r="J48" s="593"/>
      <c r="K48" s="593"/>
      <c r="L48" s="593"/>
      <c r="M48" s="593"/>
      <c r="N48" s="593"/>
      <c r="O48" s="593"/>
      <c r="P48" s="496" t="s">
        <v>430</v>
      </c>
      <c r="Q48" s="610"/>
      <c r="R48" s="610"/>
      <c r="S48" s="610"/>
      <c r="T48" s="610"/>
      <c r="U48" s="611"/>
    </row>
    <row r="49" spans="3:23" ht="21.75" customHeight="1" x14ac:dyDescent="0.15">
      <c r="C49" s="607"/>
      <c r="D49" s="608"/>
      <c r="E49" s="609"/>
      <c r="F49" s="594"/>
      <c r="G49" s="595"/>
      <c r="H49" s="595"/>
      <c r="I49" s="595"/>
      <c r="J49" s="595"/>
      <c r="K49" s="595"/>
      <c r="L49" s="595"/>
      <c r="M49" s="595"/>
      <c r="N49" s="595"/>
      <c r="O49" s="595"/>
      <c r="P49" s="612">
        <v>2262</v>
      </c>
      <c r="Q49" s="613"/>
      <c r="R49" s="613"/>
      <c r="S49" s="613"/>
      <c r="T49" s="613"/>
      <c r="U49" s="614"/>
    </row>
    <row r="50" spans="3:23" ht="26.25" customHeight="1" x14ac:dyDescent="0.15">
      <c r="C50" s="585" t="s">
        <v>11</v>
      </c>
      <c r="D50" s="586"/>
      <c r="E50" s="587"/>
      <c r="F50" s="596" t="s">
        <v>446</v>
      </c>
      <c r="G50" s="597"/>
      <c r="H50" s="597"/>
      <c r="I50" s="597"/>
      <c r="J50" s="597"/>
      <c r="K50" s="597"/>
      <c r="L50" s="597"/>
      <c r="M50" s="597"/>
      <c r="N50" s="341" t="s">
        <v>171</v>
      </c>
      <c r="O50" s="449"/>
      <c r="P50" s="450"/>
      <c r="Q50" s="600"/>
      <c r="R50" s="600"/>
      <c r="S50" s="600"/>
      <c r="T50" s="600"/>
      <c r="U50" s="601"/>
    </row>
    <row r="51" spans="3:23" ht="26.25" customHeight="1" x14ac:dyDescent="0.15">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15">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118</v>
      </c>
      <c r="G54" s="505"/>
      <c r="H54" s="505"/>
      <c r="I54" s="505"/>
      <c r="J54" s="505"/>
      <c r="K54" s="505"/>
      <c r="L54" s="32" t="s">
        <v>48</v>
      </c>
      <c r="M54" s="32"/>
      <c r="N54" s="511" t="s">
        <v>450</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v>584</v>
      </c>
      <c r="O56" s="507"/>
      <c r="P56" s="507"/>
      <c r="Q56" s="507"/>
      <c r="R56" s="507"/>
      <c r="S56" s="32" t="s">
        <v>284</v>
      </c>
      <c r="T56" s="32"/>
      <c r="U56" s="198"/>
      <c r="W56" s="28"/>
    </row>
    <row r="57" spans="3:23" ht="27" customHeight="1" x14ac:dyDescent="0.15">
      <c r="C57" s="188"/>
      <c r="D57" s="558" t="s">
        <v>420</v>
      </c>
      <c r="E57" s="559"/>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15">
      <c r="C58" s="188"/>
      <c r="D58" s="558"/>
      <c r="E58" s="559"/>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c r="G61" s="509"/>
      <c r="H61" s="509"/>
      <c r="I61" s="509"/>
      <c r="J61" s="509"/>
      <c r="K61" s="509"/>
      <c r="L61" s="509"/>
      <c r="M61" s="509"/>
      <c r="N61" s="509"/>
      <c r="O61" s="509"/>
      <c r="P61" s="509"/>
      <c r="Q61" s="509"/>
      <c r="R61" s="509"/>
      <c r="S61" s="509"/>
      <c r="T61" s="509"/>
      <c r="U61" s="510"/>
      <c r="W61" s="28"/>
    </row>
    <row r="62" spans="3:23" ht="13.9" customHeight="1" x14ac:dyDescent="0.15">
      <c r="C62" s="451"/>
      <c r="D62" s="373"/>
      <c r="E62" s="347"/>
      <c r="F62" s="527" t="s">
        <v>451</v>
      </c>
      <c r="G62" s="528"/>
      <c r="H62" s="528"/>
      <c r="I62" s="528"/>
      <c r="J62" s="528"/>
      <c r="K62" s="528"/>
      <c r="L62" s="528"/>
      <c r="M62" s="528"/>
      <c r="N62" s="528"/>
      <c r="O62" s="528"/>
      <c r="P62" s="528"/>
      <c r="Q62" s="528"/>
      <c r="R62" s="528"/>
      <c r="S62" s="528"/>
      <c r="T62" s="528"/>
      <c r="U62" s="529"/>
      <c r="W62" s="28"/>
    </row>
    <row r="63" spans="3:23" ht="13.9"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3.9"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3.9"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3.9"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3.9"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3.9"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3.9"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3.9"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3.9"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536" t="s">
        <v>452</v>
      </c>
      <c r="E77" s="537"/>
      <c r="F77" s="537"/>
      <c r="G77" s="537"/>
      <c r="H77" s="537"/>
      <c r="I77" s="537"/>
      <c r="J77" s="537"/>
      <c r="K77" s="537"/>
      <c r="L77" s="537"/>
      <c r="M77" s="537"/>
      <c r="N77" s="537"/>
      <c r="O77" s="537"/>
      <c r="P77" s="537"/>
      <c r="Q77" s="537"/>
      <c r="R77" s="537"/>
      <c r="S77" s="537"/>
      <c r="T77" s="537"/>
      <c r="U77" s="538"/>
      <c r="W77"/>
    </row>
    <row r="78" spans="3:23" ht="13.9" customHeight="1" x14ac:dyDescent="0.15">
      <c r="C78" s="188"/>
      <c r="D78" s="536"/>
      <c r="E78" s="537"/>
      <c r="F78" s="537"/>
      <c r="G78" s="537"/>
      <c r="H78" s="537"/>
      <c r="I78" s="537"/>
      <c r="J78" s="537"/>
      <c r="K78" s="537"/>
      <c r="L78" s="537"/>
      <c r="M78" s="537"/>
      <c r="N78" s="537"/>
      <c r="O78" s="537"/>
      <c r="P78" s="537"/>
      <c r="Q78" s="537"/>
      <c r="R78" s="537"/>
      <c r="S78" s="537"/>
      <c r="T78" s="537"/>
      <c r="U78" s="538"/>
      <c r="W78" s="28"/>
    </row>
    <row r="79" spans="3:23" ht="13.9" customHeight="1" x14ac:dyDescent="0.15">
      <c r="C79" s="188"/>
      <c r="D79" s="536"/>
      <c r="E79" s="537"/>
      <c r="F79" s="537"/>
      <c r="G79" s="537"/>
      <c r="H79" s="537"/>
      <c r="I79" s="537"/>
      <c r="J79" s="537"/>
      <c r="K79" s="537"/>
      <c r="L79" s="537"/>
      <c r="M79" s="537"/>
      <c r="N79" s="537"/>
      <c r="O79" s="537"/>
      <c r="P79" s="537"/>
      <c r="Q79" s="537"/>
      <c r="R79" s="537"/>
      <c r="S79" s="537"/>
      <c r="T79" s="537"/>
      <c r="U79" s="538"/>
      <c r="W79" s="28"/>
    </row>
    <row r="80" spans="3:23" ht="13.9" customHeight="1" x14ac:dyDescent="0.15">
      <c r="C80" s="188"/>
      <c r="D80" s="536"/>
      <c r="E80" s="537"/>
      <c r="F80" s="537"/>
      <c r="G80" s="537"/>
      <c r="H80" s="537"/>
      <c r="I80" s="537"/>
      <c r="J80" s="537"/>
      <c r="K80" s="537"/>
      <c r="L80" s="537"/>
      <c r="M80" s="537"/>
      <c r="N80" s="537"/>
      <c r="O80" s="537"/>
      <c r="P80" s="537"/>
      <c r="Q80" s="537"/>
      <c r="R80" s="537"/>
      <c r="S80" s="537"/>
      <c r="T80" s="537"/>
      <c r="U80" s="538"/>
      <c r="W80" s="28"/>
    </row>
    <row r="81" spans="1:29" ht="13.9" customHeight="1" x14ac:dyDescent="0.15">
      <c r="C81" s="188"/>
      <c r="D81" s="536"/>
      <c r="E81" s="537"/>
      <c r="F81" s="537"/>
      <c r="G81" s="537"/>
      <c r="H81" s="537"/>
      <c r="I81" s="537"/>
      <c r="J81" s="537"/>
      <c r="K81" s="537"/>
      <c r="L81" s="537"/>
      <c r="M81" s="537"/>
      <c r="N81" s="537"/>
      <c r="O81" s="537"/>
      <c r="P81" s="537"/>
      <c r="Q81" s="537"/>
      <c r="R81" s="537"/>
      <c r="S81" s="537"/>
      <c r="T81" s="537"/>
      <c r="U81" s="538"/>
      <c r="W81" s="28"/>
    </row>
    <row r="82" spans="1:29" ht="13.9" customHeight="1" x14ac:dyDescent="0.15">
      <c r="C82" s="188"/>
      <c r="D82" s="536"/>
      <c r="E82" s="537"/>
      <c r="F82" s="537"/>
      <c r="G82" s="537"/>
      <c r="H82" s="537"/>
      <c r="I82" s="537"/>
      <c r="J82" s="537"/>
      <c r="K82" s="537"/>
      <c r="L82" s="537"/>
      <c r="M82" s="537"/>
      <c r="N82" s="537"/>
      <c r="O82" s="537"/>
      <c r="P82" s="537"/>
      <c r="Q82" s="537"/>
      <c r="R82" s="537"/>
      <c r="S82" s="537"/>
      <c r="T82" s="537"/>
      <c r="U82" s="538"/>
      <c r="W82" s="28"/>
    </row>
    <row r="83" spans="1:29" ht="13.9" customHeight="1" x14ac:dyDescent="0.15">
      <c r="C83" s="188"/>
      <c r="D83" s="536"/>
      <c r="E83" s="537"/>
      <c r="F83" s="537"/>
      <c r="G83" s="537"/>
      <c r="H83" s="537"/>
      <c r="I83" s="537"/>
      <c r="J83" s="537"/>
      <c r="K83" s="537"/>
      <c r="L83" s="537"/>
      <c r="M83" s="537"/>
      <c r="N83" s="537"/>
      <c r="O83" s="537"/>
      <c r="P83" s="537"/>
      <c r="Q83" s="537"/>
      <c r="R83" s="537"/>
      <c r="S83" s="537"/>
      <c r="T83" s="537"/>
      <c r="U83" s="538"/>
      <c r="W83" s="28"/>
    </row>
    <row r="84" spans="1:29" ht="13.9" customHeight="1" x14ac:dyDescent="0.15">
      <c r="C84" s="188"/>
      <c r="D84" s="536"/>
      <c r="E84" s="537"/>
      <c r="F84" s="537"/>
      <c r="G84" s="537"/>
      <c r="H84" s="537"/>
      <c r="I84" s="537"/>
      <c r="J84" s="537"/>
      <c r="K84" s="537"/>
      <c r="L84" s="537"/>
      <c r="M84" s="537"/>
      <c r="N84" s="537"/>
      <c r="O84" s="537"/>
      <c r="P84" s="537"/>
      <c r="Q84" s="537"/>
      <c r="R84" s="537"/>
      <c r="S84" s="537"/>
      <c r="T84" s="537"/>
      <c r="U84" s="538"/>
      <c r="W84" s="28"/>
    </row>
    <row r="85" spans="1:29" ht="13.9" customHeight="1" x14ac:dyDescent="0.15">
      <c r="C85" s="188"/>
      <c r="D85" s="536"/>
      <c r="E85" s="537"/>
      <c r="F85" s="537"/>
      <c r="G85" s="537"/>
      <c r="H85" s="537"/>
      <c r="I85" s="537"/>
      <c r="J85" s="537"/>
      <c r="K85" s="537"/>
      <c r="L85" s="537"/>
      <c r="M85" s="537"/>
      <c r="N85" s="537"/>
      <c r="O85" s="537"/>
      <c r="P85" s="537"/>
      <c r="Q85" s="537"/>
      <c r="R85" s="537"/>
      <c r="S85" s="537"/>
      <c r="T85" s="537"/>
      <c r="U85" s="538"/>
      <c r="W85" s="28"/>
    </row>
    <row r="86" spans="1:29" ht="13.9" customHeight="1" x14ac:dyDescent="0.15">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70"/>
      <c r="D88" s="496" t="s">
        <v>287</v>
      </c>
      <c r="E88" s="546"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570"/>
      <c r="D89" s="497"/>
      <c r="E89" s="547"/>
      <c r="F89" s="180" t="s">
        <v>251</v>
      </c>
      <c r="G89" s="37"/>
      <c r="H89" s="37"/>
      <c r="I89" s="37"/>
      <c r="J89" s="37"/>
      <c r="K89" s="569">
        <f>+COUNTIF(別紙!G9:Z9,"&gt;0")</f>
        <v>3</v>
      </c>
      <c r="L89" s="569"/>
      <c r="M89" s="569"/>
      <c r="N89" s="35" t="s">
        <v>47</v>
      </c>
      <c r="O89" s="35"/>
      <c r="P89" s="455"/>
      <c r="Q89" s="564" t="s">
        <v>352</v>
      </c>
      <c r="R89" s="564"/>
      <c r="S89" s="564"/>
      <c r="T89" s="564"/>
      <c r="U89" s="565"/>
      <c r="V89" s="292"/>
      <c r="W89" s="292"/>
      <c r="Y89" s="28"/>
    </row>
    <row r="90" spans="1:29" ht="18" customHeight="1" x14ac:dyDescent="0.15">
      <c r="A90" s="24">
        <v>6</v>
      </c>
      <c r="C90" s="570"/>
      <c r="D90" s="497"/>
      <c r="E90" s="547"/>
      <c r="F90" s="186" t="s">
        <v>199</v>
      </c>
      <c r="G90" s="193"/>
      <c r="H90" s="193"/>
      <c r="I90" s="193"/>
      <c r="J90" s="193"/>
      <c r="K90" s="557">
        <f>+別紙!AA9</f>
        <v>1929.2</v>
      </c>
      <c r="L90" s="557"/>
      <c r="M90" s="557"/>
      <c r="N90" s="557"/>
      <c r="O90" s="557"/>
      <c r="P90" s="193" t="s">
        <v>290</v>
      </c>
      <c r="Q90" s="566"/>
      <c r="R90" s="566"/>
      <c r="S90" s="566"/>
      <c r="T90" s="566"/>
      <c r="U90" s="567"/>
      <c r="V90" s="292"/>
      <c r="W90" s="292"/>
      <c r="X90" s="549"/>
      <c r="Y90" s="549"/>
      <c r="Z90" s="549"/>
      <c r="AA90" s="549"/>
      <c r="AB90" s="549"/>
      <c r="AC90" s="549"/>
    </row>
    <row r="91" spans="1:29" ht="13.9" customHeight="1" x14ac:dyDescent="0.15">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15">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570"/>
      <c r="D94" s="497"/>
      <c r="E94" s="547"/>
      <c r="F94" s="551" t="s">
        <v>453</v>
      </c>
      <c r="G94" s="552"/>
      <c r="H94" s="552"/>
      <c r="I94" s="552"/>
      <c r="J94" s="552"/>
      <c r="K94" s="552"/>
      <c r="L94" s="552"/>
      <c r="M94" s="552"/>
      <c r="N94" s="552"/>
      <c r="O94" s="552"/>
      <c r="P94" s="552"/>
      <c r="Q94" s="552"/>
      <c r="R94" s="552"/>
      <c r="S94" s="552"/>
      <c r="T94" s="552"/>
      <c r="U94" s="553"/>
      <c r="V94" s="164"/>
      <c r="W94" s="165"/>
      <c r="X94" s="165"/>
      <c r="Y94" s="165"/>
    </row>
    <row r="95" spans="1:29" ht="13.9" customHeight="1" x14ac:dyDescent="0.15">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3.9" customHeight="1" x14ac:dyDescent="0.15">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3.9" customHeight="1" x14ac:dyDescent="0.15">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3.9" customHeight="1" x14ac:dyDescent="0.15">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3.9" customHeight="1" x14ac:dyDescent="0.15">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3.9" customHeight="1" x14ac:dyDescent="0.15">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3.9" customHeight="1" x14ac:dyDescent="0.15">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3.9" customHeight="1" x14ac:dyDescent="0.15">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15">
      <c r="C103" s="571"/>
      <c r="D103" s="560" t="s">
        <v>288</v>
      </c>
      <c r="E103" s="64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71"/>
      <c r="D104" s="561"/>
      <c r="E104" s="649"/>
      <c r="F104" s="180" t="s">
        <v>251</v>
      </c>
      <c r="G104" s="37"/>
      <c r="H104" s="37"/>
      <c r="I104" s="37"/>
      <c r="J104" s="37"/>
      <c r="K104" s="550">
        <f>+COUNTIF(別紙!G19:Z19,"&gt;0")</f>
        <v>3</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15">
      <c r="A105" s="24">
        <v>8</v>
      </c>
      <c r="C105" s="571"/>
      <c r="D105" s="561"/>
      <c r="E105" s="649"/>
      <c r="F105" s="186" t="s">
        <v>199</v>
      </c>
      <c r="G105" s="193"/>
      <c r="H105" s="193"/>
      <c r="I105" s="193"/>
      <c r="J105" s="193"/>
      <c r="K105" s="557">
        <f>+別紙!AA19</f>
        <v>1521</v>
      </c>
      <c r="L105" s="557"/>
      <c r="M105" s="557"/>
      <c r="N105" s="557"/>
      <c r="O105" s="557"/>
      <c r="P105" s="457" t="s">
        <v>290</v>
      </c>
      <c r="Q105" s="566"/>
      <c r="R105" s="566"/>
      <c r="S105" s="566"/>
      <c r="T105" s="566"/>
      <c r="U105" s="567"/>
      <c r="V105" s="292"/>
      <c r="W105" s="292"/>
      <c r="X105" s="102"/>
    </row>
    <row r="106" spans="1:27" ht="13.9" customHeight="1" x14ac:dyDescent="0.15">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15">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571"/>
      <c r="D109" s="561"/>
      <c r="E109" s="649"/>
      <c r="F109" s="551" t="s">
        <v>453</v>
      </c>
      <c r="G109" s="552"/>
      <c r="H109" s="552"/>
      <c r="I109" s="552"/>
      <c r="J109" s="552"/>
      <c r="K109" s="552"/>
      <c r="L109" s="552"/>
      <c r="M109" s="552"/>
      <c r="N109" s="552"/>
      <c r="O109" s="552"/>
      <c r="P109" s="552"/>
      <c r="Q109" s="552"/>
      <c r="R109" s="552"/>
      <c r="S109" s="552"/>
      <c r="T109" s="552"/>
      <c r="U109" s="553"/>
      <c r="V109" s="179"/>
      <c r="W109" s="165"/>
      <c r="X109" s="165"/>
      <c r="Y109" s="165"/>
    </row>
    <row r="110" spans="1:27" ht="13.9" customHeight="1" x14ac:dyDescent="0.15">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3.9" customHeight="1" x14ac:dyDescent="0.15">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3.9" customHeight="1" x14ac:dyDescent="0.15">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3.9" customHeight="1" x14ac:dyDescent="0.15">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3.9" customHeight="1" x14ac:dyDescent="0.15">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3.9" customHeight="1" x14ac:dyDescent="0.15">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3.9" customHeight="1" x14ac:dyDescent="0.15">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3.9" customHeight="1" x14ac:dyDescent="0.15">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61"/>
      <c r="E120" s="649"/>
      <c r="F120" s="551" t="s">
        <v>454</v>
      </c>
      <c r="G120" s="552"/>
      <c r="H120" s="552"/>
      <c r="I120" s="552"/>
      <c r="J120" s="552"/>
      <c r="K120" s="552"/>
      <c r="L120" s="552"/>
      <c r="M120" s="552"/>
      <c r="N120" s="552"/>
      <c r="O120" s="552"/>
      <c r="P120" s="552"/>
      <c r="Q120" s="552"/>
      <c r="R120" s="552"/>
      <c r="S120" s="552"/>
      <c r="T120" s="552"/>
      <c r="U120" s="553"/>
      <c r="V120" s="179"/>
      <c r="W120" s="165"/>
      <c r="X120" s="165"/>
      <c r="Y120" s="165"/>
    </row>
    <row r="121" spans="3:27" ht="13.9" customHeight="1" x14ac:dyDescent="0.15">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3.9" customHeight="1" x14ac:dyDescent="0.15">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3.9" customHeight="1" x14ac:dyDescent="0.15">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3.9" customHeight="1" x14ac:dyDescent="0.15">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15">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61"/>
      <c r="E126" s="649"/>
      <c r="F126" s="551" t="s">
        <v>455</v>
      </c>
      <c r="G126" s="552"/>
      <c r="H126" s="552"/>
      <c r="I126" s="552"/>
      <c r="J126" s="552"/>
      <c r="K126" s="552"/>
      <c r="L126" s="552"/>
      <c r="M126" s="552"/>
      <c r="N126" s="552"/>
      <c r="O126" s="552"/>
      <c r="P126" s="552"/>
      <c r="Q126" s="552"/>
      <c r="R126" s="552"/>
      <c r="S126" s="552"/>
      <c r="T126" s="552"/>
      <c r="U126" s="553"/>
      <c r="V126" s="179"/>
      <c r="W126" s="165"/>
      <c r="X126" s="165"/>
      <c r="Y126" s="165"/>
    </row>
    <row r="127" spans="3:27" ht="13.9" customHeight="1" x14ac:dyDescent="0.15">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3.9" customHeight="1" x14ac:dyDescent="0.15">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3.9" customHeight="1" x14ac:dyDescent="0.15">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3.9" customHeight="1" x14ac:dyDescent="0.15">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3.9" customHeight="1" x14ac:dyDescent="0.15">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60" t="s">
        <v>17</v>
      </c>
      <c r="E133" s="65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61"/>
      <c r="E134" s="652"/>
      <c r="F134" s="646" t="s">
        <v>258</v>
      </c>
      <c r="G134" s="647"/>
      <c r="H134" s="647"/>
      <c r="I134" s="647"/>
      <c r="J134" s="647"/>
      <c r="K134" s="654" t="str">
        <f>+別紙!AA10</f>
        <v>0</v>
      </c>
      <c r="L134" s="654"/>
      <c r="M134" s="654"/>
      <c r="N134" s="654"/>
      <c r="O134" s="654"/>
      <c r="P134" s="196" t="s">
        <v>13</v>
      </c>
      <c r="Q134" s="544" t="s">
        <v>358</v>
      </c>
      <c r="R134" s="544"/>
      <c r="S134" s="544"/>
      <c r="T134" s="544"/>
      <c r="U134" s="545"/>
      <c r="V134" s="304"/>
      <c r="W134" s="292"/>
      <c r="X134" s="179"/>
      <c r="Y134" s="165"/>
      <c r="Z134" s="165"/>
      <c r="AA134" s="165"/>
    </row>
    <row r="135" spans="3:27" ht="13.9" customHeight="1" x14ac:dyDescent="0.15">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61"/>
      <c r="E136" s="652"/>
      <c r="F136" s="551"/>
      <c r="G136" s="552"/>
      <c r="H136" s="552"/>
      <c r="I136" s="552"/>
      <c r="J136" s="552"/>
      <c r="K136" s="552"/>
      <c r="L136" s="552"/>
      <c r="M136" s="552"/>
      <c r="N136" s="552"/>
      <c r="O136" s="552"/>
      <c r="P136" s="552"/>
      <c r="Q136" s="552"/>
      <c r="R136" s="552"/>
      <c r="S136" s="552"/>
      <c r="T136" s="552"/>
      <c r="U136" s="553"/>
      <c r="V136" s="164"/>
      <c r="W136" s="165"/>
      <c r="X136" s="165"/>
      <c r="Y136" s="165"/>
    </row>
    <row r="137" spans="3:27" ht="13.9" customHeight="1" x14ac:dyDescent="0.15">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3.9" customHeight="1" x14ac:dyDescent="0.15">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3.9" customHeight="1" x14ac:dyDescent="0.15">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3.9" customHeight="1" x14ac:dyDescent="0.15">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3.9" customHeight="1" x14ac:dyDescent="0.15">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3.9" customHeight="1" x14ac:dyDescent="0.15">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3.9" customHeight="1" x14ac:dyDescent="0.15">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15">
      <c r="C144" s="195"/>
      <c r="D144" s="560" t="s">
        <v>19</v>
      </c>
      <c r="E144" s="64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61"/>
      <c r="E145" s="649"/>
      <c r="F145" s="646" t="s">
        <v>259</v>
      </c>
      <c r="G145" s="647"/>
      <c r="H145" s="647"/>
      <c r="I145" s="647"/>
      <c r="J145" s="647"/>
      <c r="K145" s="654">
        <f>+別紙!AA21+別紙!AA28</f>
        <v>0</v>
      </c>
      <c r="L145" s="654"/>
      <c r="M145" s="654"/>
      <c r="N145" s="654"/>
      <c r="O145" s="654"/>
      <c r="P145" s="193" t="s">
        <v>13</v>
      </c>
      <c r="Q145" s="544" t="s">
        <v>359</v>
      </c>
      <c r="R145" s="544"/>
      <c r="S145" s="544"/>
      <c r="T145" s="544"/>
      <c r="U145" s="545"/>
      <c r="V145" s="304"/>
      <c r="W145" s="292"/>
      <c r="X145" s="179"/>
      <c r="Y145" s="165"/>
      <c r="Z145" s="165"/>
      <c r="AA145" s="165"/>
    </row>
    <row r="146" spans="3:27" ht="13.9" customHeight="1" x14ac:dyDescent="0.15">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61"/>
      <c r="E147" s="649"/>
      <c r="F147" s="551"/>
      <c r="G147" s="552"/>
      <c r="H147" s="552"/>
      <c r="I147" s="552"/>
      <c r="J147" s="552"/>
      <c r="K147" s="552"/>
      <c r="L147" s="552"/>
      <c r="M147" s="552"/>
      <c r="N147" s="552"/>
      <c r="O147" s="552"/>
      <c r="P147" s="552"/>
      <c r="Q147" s="552"/>
      <c r="R147" s="552"/>
      <c r="S147" s="552"/>
      <c r="T147" s="552"/>
      <c r="U147" s="553"/>
      <c r="V147" s="164"/>
      <c r="W147" s="165"/>
      <c r="X147" s="165"/>
      <c r="Y147" s="165"/>
    </row>
    <row r="148" spans="3:27" ht="13.9" customHeight="1" x14ac:dyDescent="0.15">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3.9" customHeight="1" x14ac:dyDescent="0.15">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3.9" customHeight="1" x14ac:dyDescent="0.15">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3.9" customHeight="1" x14ac:dyDescent="0.15">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3.9" customHeight="1" x14ac:dyDescent="0.15">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3.9" customHeight="1" x14ac:dyDescent="0.15">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3.9" customHeight="1" x14ac:dyDescent="0.15">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60" t="s">
        <v>17</v>
      </c>
      <c r="E156" s="64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7.9" customHeight="1" x14ac:dyDescent="0.15">
      <c r="C158" s="195"/>
      <c r="D158" s="561"/>
      <c r="E158" s="649"/>
      <c r="F158" s="646" t="s">
        <v>257</v>
      </c>
      <c r="G158" s="647"/>
      <c r="H158" s="647"/>
      <c r="I158" s="647"/>
      <c r="J158" s="647"/>
      <c r="K158" s="654" t="str">
        <f>+別紙!AA12</f>
        <v>0</v>
      </c>
      <c r="L158" s="654"/>
      <c r="M158" s="654"/>
      <c r="N158" s="654"/>
      <c r="O158" s="654"/>
      <c r="P158" s="196" t="s">
        <v>13</v>
      </c>
      <c r="Q158" s="544" t="s">
        <v>254</v>
      </c>
      <c r="R158" s="544"/>
      <c r="S158" s="544"/>
      <c r="T158" s="544"/>
      <c r="U158" s="545"/>
      <c r="V158" s="292"/>
      <c r="W158" s="292"/>
      <c r="X158" s="179"/>
      <c r="Y158" s="165"/>
      <c r="Z158" s="165"/>
      <c r="AA158" s="165"/>
    </row>
    <row r="159" spans="3:27" ht="13.9" customHeight="1" x14ac:dyDescent="0.15">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61"/>
      <c r="E160" s="649"/>
      <c r="F160" s="551"/>
      <c r="G160" s="552"/>
      <c r="H160" s="552"/>
      <c r="I160" s="552"/>
      <c r="J160" s="552"/>
      <c r="K160" s="552"/>
      <c r="L160" s="552"/>
      <c r="M160" s="552"/>
      <c r="N160" s="552"/>
      <c r="O160" s="552"/>
      <c r="P160" s="552"/>
      <c r="Q160" s="552"/>
      <c r="R160" s="552"/>
      <c r="S160" s="552"/>
      <c r="T160" s="552"/>
      <c r="U160" s="553"/>
      <c r="V160" s="164"/>
      <c r="W160" s="165"/>
      <c r="X160" s="165"/>
      <c r="Y160" s="165"/>
    </row>
    <row r="161" spans="3:27" ht="13.9" customHeight="1" x14ac:dyDescent="0.15">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3.9" customHeight="1" x14ac:dyDescent="0.15">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3.9" customHeight="1" x14ac:dyDescent="0.15">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3.9" customHeight="1" x14ac:dyDescent="0.15">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3.9" customHeight="1" x14ac:dyDescent="0.15">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3.9" customHeight="1" x14ac:dyDescent="0.15">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3.9" customHeight="1" x14ac:dyDescent="0.15">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3.9" customHeight="1" x14ac:dyDescent="0.15">
      <c r="C168" s="195"/>
      <c r="D168" s="560" t="s">
        <v>19</v>
      </c>
      <c r="E168" s="64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7.9" customHeight="1" x14ac:dyDescent="0.15">
      <c r="C170" s="195"/>
      <c r="D170" s="561"/>
      <c r="E170" s="649"/>
      <c r="F170" s="646" t="s">
        <v>261</v>
      </c>
      <c r="G170" s="647"/>
      <c r="H170" s="647"/>
      <c r="I170" s="647"/>
      <c r="J170" s="647"/>
      <c r="K170" s="654">
        <f>+別紙!AA27</f>
        <v>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15">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61"/>
      <c r="E172" s="649"/>
      <c r="F172" s="551"/>
      <c r="G172" s="552"/>
      <c r="H172" s="552"/>
      <c r="I172" s="552"/>
      <c r="J172" s="552"/>
      <c r="K172" s="552"/>
      <c r="L172" s="552"/>
      <c r="M172" s="552"/>
      <c r="N172" s="552"/>
      <c r="O172" s="552"/>
      <c r="P172" s="552"/>
      <c r="Q172" s="552"/>
      <c r="R172" s="552"/>
      <c r="S172" s="552"/>
      <c r="T172" s="552"/>
      <c r="U172" s="553"/>
      <c r="V172" s="164"/>
      <c r="W172" s="165"/>
      <c r="X172" s="165"/>
      <c r="Y172" s="165"/>
    </row>
    <row r="173" spans="3:27" ht="13.9" customHeight="1" x14ac:dyDescent="0.15">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3.9" customHeight="1" x14ac:dyDescent="0.15">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3.9" customHeight="1" x14ac:dyDescent="0.15">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3.9" customHeight="1" x14ac:dyDescent="0.15">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3.9" customHeight="1" x14ac:dyDescent="0.15">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3.9" customHeight="1" x14ac:dyDescent="0.15">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3.9" customHeight="1" x14ac:dyDescent="0.15">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15">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60" t="s">
        <v>17</v>
      </c>
      <c r="E182" s="65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3.9" customHeight="1" x14ac:dyDescent="0.15">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61"/>
      <c r="E185" s="652"/>
      <c r="F185" s="551"/>
      <c r="G185" s="552"/>
      <c r="H185" s="552"/>
      <c r="I185" s="552"/>
      <c r="J185" s="552"/>
      <c r="K185" s="552"/>
      <c r="L185" s="552"/>
      <c r="M185" s="552"/>
      <c r="N185" s="552"/>
      <c r="O185" s="552"/>
      <c r="P185" s="552"/>
      <c r="Q185" s="552"/>
      <c r="R185" s="552"/>
      <c r="S185" s="552"/>
      <c r="T185" s="552"/>
      <c r="U185" s="553"/>
      <c r="V185" s="164"/>
      <c r="W185" s="165"/>
      <c r="X185" s="165"/>
      <c r="Y185" s="165"/>
    </row>
    <row r="186" spans="3:27" ht="13.9" customHeight="1" x14ac:dyDescent="0.15">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3.9" customHeight="1" x14ac:dyDescent="0.15">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3.9" customHeight="1" x14ac:dyDescent="0.15">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3.9" customHeight="1" x14ac:dyDescent="0.15">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3.9" customHeight="1" x14ac:dyDescent="0.15">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3.9" customHeight="1" x14ac:dyDescent="0.15">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3.9" customHeight="1" x14ac:dyDescent="0.15">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3.9" customHeight="1" x14ac:dyDescent="0.15">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15">
      <c r="C194" s="195"/>
      <c r="D194" s="560" t="s">
        <v>19</v>
      </c>
      <c r="E194" s="64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15">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61"/>
      <c r="E197" s="649"/>
      <c r="F197" s="551"/>
      <c r="G197" s="552"/>
      <c r="H197" s="552"/>
      <c r="I197" s="552"/>
      <c r="J197" s="552"/>
      <c r="K197" s="552"/>
      <c r="L197" s="552"/>
      <c r="M197" s="552"/>
      <c r="N197" s="552"/>
      <c r="O197" s="552"/>
      <c r="P197" s="552"/>
      <c r="Q197" s="552"/>
      <c r="R197" s="552"/>
      <c r="S197" s="552"/>
      <c r="T197" s="552"/>
      <c r="U197" s="553"/>
      <c r="V197" s="164"/>
      <c r="W197" s="165"/>
      <c r="X197" s="165"/>
      <c r="Y197" s="165"/>
    </row>
    <row r="198" spans="3:27" ht="13.9" customHeight="1" x14ac:dyDescent="0.15">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3.9" customHeight="1" x14ac:dyDescent="0.15">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3.9" customHeight="1" x14ac:dyDescent="0.15">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3.9" customHeight="1" x14ac:dyDescent="0.15">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3.9" customHeight="1" x14ac:dyDescent="0.15">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3.9" customHeight="1" x14ac:dyDescent="0.15">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3.9" customHeight="1" x14ac:dyDescent="0.15">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3.9" customHeight="1" x14ac:dyDescent="0.15">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60" t="s">
        <v>17</v>
      </c>
      <c r="E207" s="64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61"/>
      <c r="E208" s="649"/>
      <c r="F208" s="655" t="s">
        <v>266</v>
      </c>
      <c r="G208" s="656"/>
      <c r="H208" s="656"/>
      <c r="I208" s="656"/>
      <c r="J208" s="656"/>
      <c r="K208" s="654">
        <f>+別紙!AA14</f>
        <v>1898.7</v>
      </c>
      <c r="L208" s="654"/>
      <c r="M208" s="654"/>
      <c r="N208" s="654"/>
      <c r="O208" s="654"/>
      <c r="P208" s="198" t="s">
        <v>13</v>
      </c>
      <c r="Q208" s="637" t="s">
        <v>364</v>
      </c>
      <c r="R208" s="638"/>
      <c r="S208" s="638"/>
      <c r="T208" s="638"/>
      <c r="U208" s="639"/>
      <c r="V208" s="164"/>
      <c r="W208" s="165"/>
      <c r="X208" s="165"/>
      <c r="Y208" s="165"/>
    </row>
    <row r="209" spans="3:26" ht="43.15" customHeight="1" x14ac:dyDescent="0.15">
      <c r="C209" s="195"/>
      <c r="D209" s="561"/>
      <c r="E209" s="649"/>
      <c r="F209" s="263"/>
      <c r="G209" s="646" t="s">
        <v>222</v>
      </c>
      <c r="H209" s="647"/>
      <c r="I209" s="647"/>
      <c r="J209" s="647"/>
      <c r="K209" s="654" t="str">
        <f>+別紙!AA15</f>
        <v>0</v>
      </c>
      <c r="L209" s="654"/>
      <c r="M209" s="654"/>
      <c r="N209" s="654"/>
      <c r="O209" s="654"/>
      <c r="P209" s="346" t="s">
        <v>13</v>
      </c>
      <c r="Q209" s="640"/>
      <c r="R209" s="641"/>
      <c r="S209" s="641"/>
      <c r="T209" s="641"/>
      <c r="U209" s="642"/>
      <c r="V209" s="164"/>
      <c r="W209" s="165"/>
      <c r="X209" s="165"/>
      <c r="Y209" s="165"/>
    </row>
    <row r="210" spans="3:26" ht="43.15" customHeight="1" x14ac:dyDescent="0.15">
      <c r="C210" s="195"/>
      <c r="D210" s="561"/>
      <c r="E210" s="649"/>
      <c r="F210" s="263"/>
      <c r="G210" s="646" t="s">
        <v>223</v>
      </c>
      <c r="H210" s="647"/>
      <c r="I210" s="647"/>
      <c r="J210" s="647"/>
      <c r="K210" s="654">
        <f>+別紙!AA16</f>
        <v>1898.7</v>
      </c>
      <c r="L210" s="654"/>
      <c r="M210" s="654"/>
      <c r="N210" s="654"/>
      <c r="O210" s="654"/>
      <c r="P210" s="346" t="s">
        <v>13</v>
      </c>
      <c r="Q210" s="640"/>
      <c r="R210" s="641"/>
      <c r="S210" s="641"/>
      <c r="T210" s="641"/>
      <c r="U210" s="642"/>
      <c r="V210" s="164"/>
      <c r="W210" s="165"/>
      <c r="X210" s="165"/>
      <c r="Y210" s="165"/>
    </row>
    <row r="211" spans="3:26" ht="43.15" customHeight="1" x14ac:dyDescent="0.15">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15" customHeight="1" x14ac:dyDescent="0.15">
      <c r="C212" s="195"/>
      <c r="D212" s="561"/>
      <c r="E212" s="649"/>
      <c r="F212" s="264"/>
      <c r="G212" s="646" t="s">
        <v>408</v>
      </c>
      <c r="H212" s="647"/>
      <c r="I212" s="647"/>
      <c r="J212" s="647"/>
      <c r="K212" s="654" t="str">
        <f>+別紙!AA18</f>
        <v>0</v>
      </c>
      <c r="L212" s="654"/>
      <c r="M212" s="654"/>
      <c r="N212" s="654"/>
      <c r="O212" s="654"/>
      <c r="P212" s="346" t="s">
        <v>13</v>
      </c>
      <c r="Q212" s="643"/>
      <c r="R212" s="644"/>
      <c r="S212" s="644"/>
      <c r="T212" s="644"/>
      <c r="U212" s="645"/>
      <c r="V212" s="164"/>
      <c r="W212" s="165"/>
      <c r="X212" s="165"/>
      <c r="Y212" s="165"/>
    </row>
    <row r="213" spans="3:26" ht="13.9" customHeight="1" x14ac:dyDescent="0.15">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61"/>
      <c r="E214" s="649"/>
      <c r="F214" s="551"/>
      <c r="G214" s="552"/>
      <c r="H214" s="552"/>
      <c r="I214" s="552"/>
      <c r="J214" s="552"/>
      <c r="K214" s="552"/>
      <c r="L214" s="552"/>
      <c r="M214" s="552"/>
      <c r="N214" s="552"/>
      <c r="O214" s="552"/>
      <c r="P214" s="552"/>
      <c r="Q214" s="552"/>
      <c r="R214" s="552"/>
      <c r="S214" s="552"/>
      <c r="T214" s="552"/>
      <c r="U214" s="553"/>
      <c r="V214" s="164"/>
      <c r="W214" s="165"/>
      <c r="X214" s="165"/>
      <c r="Y214" s="165"/>
    </row>
    <row r="215" spans="3:26" ht="13.9" customHeight="1" x14ac:dyDescent="0.15">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3.9" customHeight="1" x14ac:dyDescent="0.15">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3.9" customHeight="1" x14ac:dyDescent="0.15">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3.9" customHeight="1" x14ac:dyDescent="0.15">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3.9" customHeight="1" x14ac:dyDescent="0.15">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3.9" customHeight="1" x14ac:dyDescent="0.15">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3.9" customHeight="1" x14ac:dyDescent="0.15">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3.9" customHeight="1" x14ac:dyDescent="0.15">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15">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15">
      <c r="C224" s="199"/>
      <c r="D224" s="560" t="s">
        <v>19</v>
      </c>
      <c r="E224" s="64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61"/>
      <c r="E225" s="649"/>
      <c r="F225" s="655" t="s">
        <v>266</v>
      </c>
      <c r="G225" s="656"/>
      <c r="H225" s="656"/>
      <c r="I225" s="656"/>
      <c r="J225" s="656"/>
      <c r="K225" s="654">
        <f>+別紙!AA43</f>
        <v>1521</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15">
      <c r="C226" s="195"/>
      <c r="D226" s="561"/>
      <c r="E226" s="649"/>
      <c r="F226" s="263"/>
      <c r="G226" s="646" t="s">
        <v>222</v>
      </c>
      <c r="H226" s="647"/>
      <c r="I226" s="647"/>
      <c r="J226" s="647"/>
      <c r="K226" s="654">
        <f>+別紙!AA44</f>
        <v>0</v>
      </c>
      <c r="L226" s="654"/>
      <c r="M226" s="654"/>
      <c r="N226" s="654"/>
      <c r="O226" s="654"/>
      <c r="P226" s="346" t="s">
        <v>13</v>
      </c>
      <c r="Q226" s="640"/>
      <c r="R226" s="641"/>
      <c r="S226" s="641"/>
      <c r="T226" s="641"/>
      <c r="U226" s="642"/>
      <c r="V226" s="98"/>
      <c r="W226" s="98"/>
      <c r="X226" s="179"/>
      <c r="Y226" s="165"/>
      <c r="Z226" s="165"/>
      <c r="AA226" s="165"/>
    </row>
    <row r="227" spans="3:27" ht="45" customHeight="1" x14ac:dyDescent="0.15">
      <c r="C227" s="195"/>
      <c r="D227" s="561"/>
      <c r="E227" s="649"/>
      <c r="F227" s="263"/>
      <c r="G227" s="646" t="s">
        <v>223</v>
      </c>
      <c r="H227" s="647"/>
      <c r="I227" s="647"/>
      <c r="J227" s="647"/>
      <c r="K227" s="654">
        <f>+別紙!AA45</f>
        <v>1520</v>
      </c>
      <c r="L227" s="654"/>
      <c r="M227" s="654"/>
      <c r="N227" s="654"/>
      <c r="O227" s="654"/>
      <c r="P227" s="346" t="s">
        <v>13</v>
      </c>
      <c r="Q227" s="640"/>
      <c r="R227" s="641"/>
      <c r="S227" s="641"/>
      <c r="T227" s="641"/>
      <c r="U227" s="642"/>
      <c r="V227" s="98"/>
      <c r="W227" s="98"/>
      <c r="X227" s="179"/>
      <c r="Y227" s="165"/>
      <c r="Z227" s="165"/>
      <c r="AA227" s="165"/>
    </row>
    <row r="228" spans="3:27" ht="45" customHeight="1" x14ac:dyDescent="0.15">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15">
      <c r="C229" s="195"/>
      <c r="D229" s="561"/>
      <c r="E229" s="649"/>
      <c r="F229" s="264"/>
      <c r="G229" s="646" t="s">
        <v>408</v>
      </c>
      <c r="H229" s="647"/>
      <c r="I229" s="647"/>
      <c r="J229" s="647"/>
      <c r="K229" s="654">
        <f>+別紙!AA47</f>
        <v>0</v>
      </c>
      <c r="L229" s="654"/>
      <c r="M229" s="654"/>
      <c r="N229" s="654"/>
      <c r="O229" s="654"/>
      <c r="P229" s="346" t="s">
        <v>13</v>
      </c>
      <c r="Q229" s="643"/>
      <c r="R229" s="644"/>
      <c r="S229" s="644"/>
      <c r="T229" s="644"/>
      <c r="U229" s="645"/>
      <c r="V229" s="98"/>
      <c r="W229" s="98"/>
      <c r="X229" s="179"/>
      <c r="Y229" s="165"/>
      <c r="Z229" s="165"/>
      <c r="AA229" s="165"/>
    </row>
    <row r="230" spans="3:27" ht="13.9" customHeight="1" x14ac:dyDescent="0.15">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61"/>
      <c r="E231" s="649"/>
      <c r="F231" s="551"/>
      <c r="G231" s="552"/>
      <c r="H231" s="552"/>
      <c r="I231" s="552"/>
      <c r="J231" s="552"/>
      <c r="K231" s="552"/>
      <c r="L231" s="552"/>
      <c r="M231" s="552"/>
      <c r="N231" s="552"/>
      <c r="O231" s="552"/>
      <c r="P231" s="552"/>
      <c r="Q231" s="552"/>
      <c r="R231" s="552"/>
      <c r="S231" s="552"/>
      <c r="T231" s="552"/>
      <c r="U231" s="553"/>
      <c r="V231" s="164"/>
      <c r="W231" s="165"/>
      <c r="X231" s="165"/>
      <c r="Y231" s="165"/>
    </row>
    <row r="232" spans="3:27" ht="13.9" customHeight="1" x14ac:dyDescent="0.15">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3.9" customHeight="1" x14ac:dyDescent="0.15">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3.9" customHeight="1" x14ac:dyDescent="0.15">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3.9" customHeight="1" x14ac:dyDescent="0.15">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3.9" customHeight="1" x14ac:dyDescent="0.15">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3.9" customHeight="1" x14ac:dyDescent="0.15">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3.9" customHeight="1" x14ac:dyDescent="0.15">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3.9" customHeight="1" x14ac:dyDescent="0.15">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15">
      <c r="C240" s="659" t="s">
        <v>15</v>
      </c>
      <c r="D240" s="660"/>
      <c r="E240" s="66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58" t="s">
        <v>439</v>
      </c>
      <c r="E245" s="658"/>
      <c r="F245" s="658"/>
      <c r="G245" s="658"/>
      <c r="H245" s="658"/>
      <c r="I245" s="658"/>
      <c r="J245" s="658"/>
      <c r="K245" s="658"/>
      <c r="L245" s="658"/>
      <c r="M245" s="658"/>
      <c r="N245" s="658"/>
      <c r="O245" s="658"/>
      <c r="P245" s="658"/>
      <c r="Q245" s="658"/>
      <c r="R245" s="658"/>
      <c r="S245" s="658"/>
      <c r="T245" s="658"/>
      <c r="U245" s="522"/>
    </row>
    <row r="246" spans="1:32" ht="40.9" customHeight="1" x14ac:dyDescent="0.15">
      <c r="C246" s="200"/>
      <c r="D246" s="658" t="s">
        <v>440</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15">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0.9" customHeight="1" x14ac:dyDescent="0.15">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150000000000006" customHeight="1" x14ac:dyDescent="0.15">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0.9" customHeight="1" x14ac:dyDescent="0.15">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topLeftCell="A8"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光陽機械㈱</v>
      </c>
      <c r="AF5" s="669"/>
      <c r="AG5" s="669"/>
      <c r="AH5" s="669"/>
      <c r="AI5" s="669"/>
      <c r="AJ5" s="669"/>
      <c r="AK5" s="669"/>
      <c r="AL5" s="669"/>
      <c r="AM5" s="669"/>
      <c r="AN5" s="669"/>
      <c r="AO5" s="669"/>
      <c r="AP5" s="669"/>
      <c r="AQ5" s="669"/>
      <c r="AR5" s="669"/>
      <c r="AS5" s="669"/>
      <c r="AT5" s="669"/>
      <c r="AU5" s="669"/>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312</v>
      </c>
      <c r="I12" s="58"/>
      <c r="J12" s="59"/>
      <c r="K12" s="58"/>
      <c r="L12" s="738"/>
      <c r="M12" s="60"/>
      <c r="O12" s="666"/>
      <c r="P12" s="679"/>
      <c r="Q12" s="679"/>
      <c r="R12" s="679"/>
      <c r="S12" s="57" t="s">
        <v>22</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312</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31"/>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J16" zoomScaleNormal="100"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光陽機械㈱</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20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29</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20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20</v>
      </c>
      <c r="P27" s="715"/>
      <c r="Q27" s="715"/>
      <c r="R27" s="715"/>
      <c r="S27" s="49" t="s">
        <v>38</v>
      </c>
      <c r="T27" s="70"/>
      <c r="U27" s="70"/>
      <c r="X27" s="68" t="s">
        <v>39</v>
      </c>
      <c r="Y27" s="71"/>
      <c r="AG27" s="58"/>
      <c r="AH27" s="58"/>
      <c r="AI27" s="58"/>
      <c r="AJ27" s="58"/>
      <c r="AK27" s="760">
        <f>+AG18+O27</f>
        <v>20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20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20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光陽機械㈱</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光陽機械㈱</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光陽機械㈱</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4" zoomScale="85" zoomScaleNormal="85" workbookViewId="0">
      <selection activeCell="F24" sqref="F24:G2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光陽機械㈱</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P18" s="490"/>
      <c r="AQ18" s="278"/>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1.5</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v>
      </c>
      <c r="P27" s="715"/>
      <c r="Q27" s="715"/>
      <c r="R27" s="715"/>
      <c r="S27" s="49" t="s">
        <v>38</v>
      </c>
      <c r="T27" s="70"/>
      <c r="U27" s="70"/>
      <c r="X27" s="68" t="s">
        <v>39</v>
      </c>
      <c r="Y27" s="71"/>
      <c r="AG27" s="58"/>
      <c r="AH27" s="58"/>
      <c r="AI27" s="58"/>
      <c r="AJ27" s="58"/>
      <c r="AK27" s="760">
        <f>+AG18+O27</f>
        <v>1</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W28" s="491"/>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49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W30" s="278"/>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v>1</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光陽機械㈱</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光陽機械㈱</v>
      </c>
      <c r="AF5" s="668"/>
      <c r="AG5" s="668"/>
      <c r="AH5" s="668"/>
      <c r="AI5" s="668"/>
      <c r="AJ5" s="668"/>
      <c r="AK5" s="668"/>
      <c r="AL5" s="668"/>
      <c r="AM5" s="668"/>
      <c r="AN5" s="668"/>
      <c r="AO5" s="668"/>
      <c r="AP5" s="668"/>
      <c r="AQ5" s="668"/>
      <c r="AR5" s="668"/>
      <c r="AS5" s="668"/>
      <c r="AT5" s="668"/>
      <c r="AU5" s="668"/>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光陽機械㈱</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光陽機械㈱</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光陽機械㈱</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光陽機械㈱</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光陽機械㈱</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光陽機械㈱</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光陽機械㈱</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abSelected="1" topLeftCell="E14"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光陽機械㈱</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1500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1898.7</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1500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1500</v>
      </c>
      <c r="P27" s="715"/>
      <c r="Q27" s="715"/>
      <c r="R27" s="715"/>
      <c r="S27" s="49" t="s">
        <v>38</v>
      </c>
      <c r="T27" s="70"/>
      <c r="U27" s="70"/>
      <c r="X27" s="68" t="s">
        <v>39</v>
      </c>
      <c r="Y27" s="71"/>
      <c r="AG27" s="58"/>
      <c r="AH27" s="58"/>
      <c r="AI27" s="58"/>
      <c r="AJ27" s="58"/>
      <c r="AK27" s="760">
        <f>+AG18+O27</f>
        <v>1500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1500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1898.7</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1500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1898.7</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光陽機械㈱</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光陽機械㈱</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光陽機械㈱</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光陽機械㈱</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zoomScale="70" zoomScaleNormal="70" workbookViewId="0">
      <selection activeCell="P13" sqref="P13"/>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光陽機械㈱</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29</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1.5</v>
      </c>
      <c r="M9" s="377">
        <f>IF(OR(ｷ.紙くず!F24&gt;0,ｷ.紙くず!F24&lt;0),ｷ.紙くず!F24,IF(M$19&gt;0,"0",0))</f>
        <v>0</v>
      </c>
      <c r="N9" s="377">
        <f>IF(OR(ｸ.木くず!F24&gt;0,ｸ.木くず!F24&lt;0),ｸ.木くず!F24,IF(N$19&gt;0,"0",0))</f>
        <v>0</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0</v>
      </c>
      <c r="U9" s="377">
        <f>IF(OR(ｿ.鉱さい!F24&gt;0,ｿ.鉱さい!F24&lt;0),ｿ.鉱さい!F24,IF(U$19&gt;0,"0",0))</f>
        <v>0</v>
      </c>
      <c r="V9" s="377">
        <f>IF(OR(ﾀ.がれき類!F24&gt;0,ﾀ.がれき類!F24&lt;0),ﾀ.がれき類!F24,IF(V$19&gt;0,"0",0))</f>
        <v>1898.7</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0</v>
      </c>
      <c r="AA9" s="379">
        <f>IF(SUM(G9:Z9)&gt;0,SUM(G9:Z9),IF(AA$19&gt;0,"0",0))</f>
        <v>1929.2</v>
      </c>
    </row>
    <row r="10" spans="2:27" ht="24" customHeight="1" x14ac:dyDescent="0.15">
      <c r="B10" s="172" t="s">
        <v>392</v>
      </c>
      <c r="C10" s="829" t="s">
        <v>293</v>
      </c>
      <c r="D10" s="829"/>
      <c r="E10" s="829"/>
      <c r="F10" s="830"/>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f>IF(OR(ｷ.紙くず!F25&gt;0,ｷ.紙くず!F25&lt;0),ｷ.紙くず!F25,IF(M$19&gt;0,"0",0))</f>
        <v>0</v>
      </c>
      <c r="N10" s="380">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f>IF(OR(ﾄ.混合廃棄物その他!F25&gt;0,ﾄ.混合廃棄物その他!F25&lt;0),ﾄ.混合廃棄物その他!F25,IF(Z$19&gt;0,"0",0))</f>
        <v>0</v>
      </c>
      <c r="AA10" s="382" t="str">
        <f>IF(SUM(G10:Z10)&gt;0,SUM(G10:Z10),IF(AA$19&gt;0,"0",0))</f>
        <v>0</v>
      </c>
    </row>
    <row r="11" spans="2:27" ht="24" customHeight="1" x14ac:dyDescent="0.15">
      <c r="B11" s="172" t="s">
        <v>393</v>
      </c>
      <c r="C11" s="801" t="s">
        <v>294</v>
      </c>
      <c r="D11" s="801"/>
      <c r="E11" s="801"/>
      <c r="F11" s="802"/>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f>IF(OR(ｷ.紙くず!F26&gt;0,ｷ.紙くず!F26&lt;0),ｷ.紙くず!F26,IF(M$19&gt;0,"0",0))</f>
        <v>0</v>
      </c>
      <c r="N11" s="383">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f>IF(OR(ｷ.紙くず!F27&gt;0,ｷ.紙くず!F27&lt;0),ｷ.紙くず!F27,IF(M$19&gt;0,"0",0))</f>
        <v>0</v>
      </c>
      <c r="N12" s="383">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09" t="s">
        <v>296</v>
      </c>
      <c r="D13" s="810"/>
      <c r="E13" s="810"/>
      <c r="F13" s="81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f>IF(OR(ｷ.紙くず!F28&gt;0,ｷ.紙くず!F28&lt;0),ｷ.紙くず!F28,IF(M$19&gt;0,"0",0))</f>
        <v>0</v>
      </c>
      <c r="N13" s="383">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t="str">
        <f>IF(OR(ｲ.汚泥!F29&gt;0,ｲ.汚泥!F29&lt;0),ｲ.汚泥!F29,IF(H$19&gt;0,"0",0))</f>
        <v>0</v>
      </c>
      <c r="I14" s="383">
        <f>IF(OR(ｳ.廃油!F29&gt;0,ｳ.廃油!F29&lt;0),ｳ.廃油!F29,IF(I$19&gt;0,"0",0))</f>
        <v>0</v>
      </c>
      <c r="J14" s="383">
        <f>IF(OR(ｴ.廃酸!$F29&gt;0,ｴ.廃酸!$F29&lt;0),ｴ.廃酸!F29,IF(J$19&gt;0,"0",0))</f>
        <v>0</v>
      </c>
      <c r="K14" s="383">
        <f>IF(OR(ｵ.廃ｱﾙｶﾘ!$F29&gt;0,ｵ.廃ｱﾙｶﾘ!$F29&lt;0),ｵ.廃ｱﾙｶﾘ!F29,IF(K$19&gt;0,"0",0))</f>
        <v>0</v>
      </c>
      <c r="L14" s="383" t="str">
        <f>IF(OR(ｶ.廃ﾌﾟﾗ類!F29&gt;0,ｶ.廃ﾌﾟﾗ類!F29&lt;0),ｶ.廃ﾌﾟﾗ類!F29,IF(L$19&gt;0,"0",0))</f>
        <v>0</v>
      </c>
      <c r="M14" s="383">
        <f>IF(OR(ｷ.紙くず!F29&gt;0,ｷ.紙くず!F29&lt;0),ｷ.紙くず!F29,IF(M$19&gt;0,"0",0))</f>
        <v>0</v>
      </c>
      <c r="N14" s="383">
        <f>IF(OR(ｸ.木くず!F29&gt;0,ｸ.木くず!F29&lt;0),ｸ.木くず!F29,IF(N$19&gt;0,"0",0))</f>
        <v>0</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0</v>
      </c>
      <c r="U14" s="383">
        <f>IF(OR(ｿ.鉱さい!F29&gt;0,ｿ.鉱さい!F29&lt;0),ｿ.鉱さい!F29,IF(U$19&gt;0,"0",0))</f>
        <v>0</v>
      </c>
      <c r="V14" s="383">
        <f>IF(OR(ﾀ.がれき類!F29&gt;0,ﾀ.がれき類!F29&lt;0),ﾀ.がれき類!F29,IF(V$19&gt;0,"0",0))</f>
        <v>1898.7</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0</v>
      </c>
      <c r="AA14" s="385">
        <f t="shared" si="0"/>
        <v>1898.7</v>
      </c>
    </row>
    <row r="15" spans="2:27" ht="24" customHeight="1" x14ac:dyDescent="0.15">
      <c r="B15" s="172" t="s">
        <v>227</v>
      </c>
      <c r="C15" s="801" t="s">
        <v>298</v>
      </c>
      <c r="D15" s="801"/>
      <c r="E15" s="801"/>
      <c r="F15" s="802"/>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t="str">
        <f>IF(OR(ｶ.廃ﾌﾟﾗ類!F30&gt;0,ｶ.廃ﾌﾟﾗ類!F30&lt;0),ｶ.廃ﾌﾟﾗ類!F30,IF(L$19&gt;0,"0",0))</f>
        <v>0</v>
      </c>
      <c r="M15" s="383">
        <f>IF(OR(ｷ.紙くず!F30&gt;0,ｷ.紙くず!F30&lt;0),ｷ.紙くず!F30,IF(M$19&gt;0,"0",0))</f>
        <v>0</v>
      </c>
      <c r="N15" s="383">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0</v>
      </c>
      <c r="AA15" s="385" t="str">
        <f t="shared" si="0"/>
        <v>0</v>
      </c>
    </row>
    <row r="16" spans="2:27" ht="24" customHeight="1" x14ac:dyDescent="0.15">
      <c r="B16" s="172" t="s">
        <v>228</v>
      </c>
      <c r="C16" s="801" t="s">
        <v>299</v>
      </c>
      <c r="D16" s="801"/>
      <c r="E16" s="801"/>
      <c r="F16" s="802"/>
      <c r="G16" s="383">
        <f>IF(OR(ｱ.燃え殻!F31&gt;0,ｱ.燃え殻!F31&lt;0),ｱ.燃え殻!F31,IF(G$19&gt;0,"0",0))</f>
        <v>0</v>
      </c>
      <c r="H16" s="383" t="str">
        <f>IF(OR(ｲ.汚泥!F31&gt;0,ｲ.汚泥!F31&lt;0),ｲ.汚泥!F31,IF(H$19&gt;0,"0",0))</f>
        <v>0</v>
      </c>
      <c r="I16" s="383">
        <f>IF(OR(ｳ.廃油!F31&gt;0,ｳ.廃油!F31&lt;0),ｳ.廃油!F31,IF(I$19&gt;0,"0",0))</f>
        <v>0</v>
      </c>
      <c r="J16" s="383">
        <f>IF(OR(ｴ.廃酸!$F31&gt;0,ｴ.廃酸!$F31&lt;0),ｴ.廃酸!F31,IF(J$19&gt;0,"0",0))</f>
        <v>0</v>
      </c>
      <c r="K16" s="383">
        <f>IF(OR(ｵ.廃ｱﾙｶﾘ!$F31&gt;0,ｵ.廃ｱﾙｶﾘ!$F31&lt;0),ｵ.廃ｱﾙｶﾘ!F31,IF(K$19&gt;0,"0",0))</f>
        <v>0</v>
      </c>
      <c r="L16" s="383" t="str">
        <f>IF(OR(ｶ.廃ﾌﾟﾗ類!F31&gt;0,ｶ.廃ﾌﾟﾗ類!F31&lt;0),ｶ.廃ﾌﾟﾗ類!F31,IF(L$19&gt;0,"0",0))</f>
        <v>0</v>
      </c>
      <c r="M16" s="383">
        <f>IF(OR(ｷ.紙くず!F31&gt;0,ｷ.紙くず!F31&lt;0),ｷ.紙くず!F31,IF(M$19&gt;0,"0",0))</f>
        <v>0</v>
      </c>
      <c r="N16" s="383">
        <f>IF(OR(ｸ.木くず!F31&gt;0,ｸ.木くず!F31&lt;0),ｸ.木くず!F31,IF(N$19&gt;0,"0",0))</f>
        <v>0</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0</v>
      </c>
      <c r="U16" s="383">
        <f>IF(OR(ｿ.鉱さい!F31&gt;0,ｿ.鉱さい!F31&lt;0),ｿ.鉱さい!F31,IF(U$19&gt;0,"0",0))</f>
        <v>0</v>
      </c>
      <c r="V16" s="383">
        <f>IF(OR(ﾀ.がれき類!F31&gt;0,ﾀ.がれき類!F31&lt;0),ﾀ.がれき類!F31,IF(V$19&gt;0,"0",0))</f>
        <v>1898.7</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0</v>
      </c>
      <c r="AA16" s="385">
        <f t="shared" si="0"/>
        <v>1898.7</v>
      </c>
    </row>
    <row r="17" spans="2:27" ht="24" customHeight="1" x14ac:dyDescent="0.15">
      <c r="B17" s="172"/>
      <c r="C17" s="801" t="s">
        <v>407</v>
      </c>
      <c r="D17" s="801"/>
      <c r="E17" s="801"/>
      <c r="F17" s="802"/>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f>IF(OR(ｷ.紙くず!F32&gt;0,ｷ.紙くず!F32&lt;0),ｷ.紙くず!F32,IF(M$19&gt;0,"0",0))</f>
        <v>0</v>
      </c>
      <c r="N17" s="383">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f>IF(OR(ﾄ.混合廃棄物その他!F32&gt;0,ﾄ.混合廃棄物その他!F32&lt;0),ﾄ.混合廃棄物その他!F32,IF(Z$19&gt;0,"0",0))</f>
        <v>0</v>
      </c>
      <c r="AA17" s="385" t="str">
        <f t="shared" si="0"/>
        <v>0</v>
      </c>
    </row>
    <row r="18" spans="2:27" ht="24" customHeight="1" thickBot="1" x14ac:dyDescent="0.2">
      <c r="B18" s="173"/>
      <c r="C18" s="217" t="s">
        <v>325</v>
      </c>
      <c r="D18" s="799" t="s">
        <v>427</v>
      </c>
      <c r="E18" s="799"/>
      <c r="F18" s="800"/>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f>IF(OR(ｷ.紙くず!F33&gt;0,ｷ.紙くず!F33&lt;0),ｷ.紙くず!F33,IF(M$19&gt;0,"0",0))</f>
        <v>0</v>
      </c>
      <c r="N18" s="386">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f>IF(OR(ﾄ.混合廃棄物その他!F33&gt;0,ﾄ.混合廃棄物その他!F33&lt;0),ﾄ.混合廃棄物その他!F33,IF(Z$19&gt;0,"0",0))</f>
        <v>0</v>
      </c>
      <c r="AA18" s="388" t="str">
        <f t="shared" si="0"/>
        <v>0</v>
      </c>
    </row>
    <row r="19" spans="2:27" ht="24" customHeight="1" thickTop="1" x14ac:dyDescent="0.15">
      <c r="B19" s="169"/>
      <c r="C19" s="174" t="s">
        <v>375</v>
      </c>
      <c r="D19" s="818" t="s">
        <v>376</v>
      </c>
      <c r="E19" s="818"/>
      <c r="F19" s="819"/>
      <c r="G19" s="389">
        <f>+G37+G25+G23+G22+G21-G20</f>
        <v>0</v>
      </c>
      <c r="H19" s="389">
        <f t="shared" ref="H19:Z19" si="1">+H37+H25+H23+H22+H21-H20</f>
        <v>20</v>
      </c>
      <c r="I19" s="389">
        <f t="shared" si="1"/>
        <v>0</v>
      </c>
      <c r="J19" s="389">
        <f t="shared" si="1"/>
        <v>0</v>
      </c>
      <c r="K19" s="389">
        <f t="shared" si="1"/>
        <v>0</v>
      </c>
      <c r="L19" s="389">
        <f t="shared" si="1"/>
        <v>1</v>
      </c>
      <c r="M19" s="389">
        <f t="shared" si="1"/>
        <v>0</v>
      </c>
      <c r="N19" s="389">
        <f t="shared" si="1"/>
        <v>0</v>
      </c>
      <c r="O19" s="389">
        <f t="shared" si="1"/>
        <v>0</v>
      </c>
      <c r="P19" s="389">
        <f t="shared" si="1"/>
        <v>0</v>
      </c>
      <c r="Q19" s="389">
        <f t="shared" si="1"/>
        <v>0</v>
      </c>
      <c r="R19" s="389">
        <f t="shared" si="1"/>
        <v>0</v>
      </c>
      <c r="S19" s="389">
        <f t="shared" si="1"/>
        <v>0</v>
      </c>
      <c r="T19" s="389">
        <f t="shared" si="1"/>
        <v>0</v>
      </c>
      <c r="U19" s="389">
        <f t="shared" si="1"/>
        <v>0</v>
      </c>
      <c r="V19" s="389">
        <f t="shared" si="1"/>
        <v>1500</v>
      </c>
      <c r="W19" s="389">
        <f t="shared" si="1"/>
        <v>0</v>
      </c>
      <c r="X19" s="389">
        <f t="shared" si="1"/>
        <v>0</v>
      </c>
      <c r="Y19" s="389">
        <f t="shared" si="1"/>
        <v>0</v>
      </c>
      <c r="Z19" s="390">
        <f t="shared" si="1"/>
        <v>0</v>
      </c>
      <c r="AA19" s="391">
        <f t="shared" ref="AA19:AA25" si="2">SUM(G19:Z19)</f>
        <v>1521</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20</v>
      </c>
      <c r="I37" s="424">
        <f t="shared" si="8"/>
        <v>0</v>
      </c>
      <c r="J37" s="424">
        <f t="shared" si="8"/>
        <v>0</v>
      </c>
      <c r="K37" s="424">
        <f t="shared" si="8"/>
        <v>0</v>
      </c>
      <c r="L37" s="424">
        <f t="shared" si="8"/>
        <v>1</v>
      </c>
      <c r="M37" s="424">
        <f t="shared" si="8"/>
        <v>0</v>
      </c>
      <c r="N37" s="424">
        <f t="shared" si="8"/>
        <v>0</v>
      </c>
      <c r="O37" s="424">
        <f t="shared" si="8"/>
        <v>0</v>
      </c>
      <c r="P37" s="424">
        <f t="shared" si="8"/>
        <v>0</v>
      </c>
      <c r="Q37" s="424">
        <f t="shared" si="8"/>
        <v>0</v>
      </c>
      <c r="R37" s="424">
        <f t="shared" si="8"/>
        <v>0</v>
      </c>
      <c r="S37" s="424">
        <f t="shared" si="8"/>
        <v>0</v>
      </c>
      <c r="T37" s="424">
        <f t="shared" si="8"/>
        <v>0</v>
      </c>
      <c r="U37" s="424">
        <f t="shared" si="8"/>
        <v>0</v>
      </c>
      <c r="V37" s="424">
        <f t="shared" si="8"/>
        <v>1500</v>
      </c>
      <c r="W37" s="424">
        <f t="shared" si="8"/>
        <v>0</v>
      </c>
      <c r="X37" s="424">
        <f t="shared" si="8"/>
        <v>0</v>
      </c>
      <c r="Y37" s="424">
        <f t="shared" si="8"/>
        <v>0</v>
      </c>
      <c r="Z37" s="425">
        <f t="shared" si="8"/>
        <v>0</v>
      </c>
      <c r="AA37" s="426">
        <f t="shared" si="4"/>
        <v>1521</v>
      </c>
    </row>
    <row r="38" spans="2:27" ht="24" customHeight="1" x14ac:dyDescent="0.15">
      <c r="B38" s="170"/>
      <c r="C38" s="795"/>
      <c r="D38" s="227"/>
      <c r="E38" s="225" t="s">
        <v>318</v>
      </c>
      <c r="F38" s="443"/>
      <c r="G38" s="415">
        <f t="shared" ref="G38:Z38" si="9">SUM(G39:G41)</f>
        <v>0</v>
      </c>
      <c r="H38" s="415">
        <f t="shared" si="9"/>
        <v>20</v>
      </c>
      <c r="I38" s="415">
        <f t="shared" si="9"/>
        <v>0</v>
      </c>
      <c r="J38" s="415">
        <f t="shared" si="9"/>
        <v>0</v>
      </c>
      <c r="K38" s="415">
        <f t="shared" si="9"/>
        <v>0</v>
      </c>
      <c r="L38" s="415">
        <f t="shared" si="9"/>
        <v>0</v>
      </c>
      <c r="M38" s="415">
        <f t="shared" si="9"/>
        <v>0</v>
      </c>
      <c r="N38" s="415">
        <f t="shared" si="9"/>
        <v>0</v>
      </c>
      <c r="O38" s="415">
        <f t="shared" si="9"/>
        <v>0</v>
      </c>
      <c r="P38" s="415">
        <f t="shared" si="9"/>
        <v>0</v>
      </c>
      <c r="Q38" s="415">
        <f t="shared" si="9"/>
        <v>0</v>
      </c>
      <c r="R38" s="415">
        <f t="shared" si="9"/>
        <v>0</v>
      </c>
      <c r="S38" s="415">
        <f t="shared" si="9"/>
        <v>0</v>
      </c>
      <c r="T38" s="415">
        <f t="shared" si="9"/>
        <v>0</v>
      </c>
      <c r="U38" s="415">
        <f t="shared" si="9"/>
        <v>0</v>
      </c>
      <c r="V38" s="415">
        <f t="shared" si="9"/>
        <v>1500</v>
      </c>
      <c r="W38" s="415">
        <f t="shared" si="9"/>
        <v>0</v>
      </c>
      <c r="X38" s="415">
        <f t="shared" si="9"/>
        <v>0</v>
      </c>
      <c r="Y38" s="415">
        <f t="shared" si="9"/>
        <v>0</v>
      </c>
      <c r="Z38" s="416">
        <f t="shared" si="9"/>
        <v>0</v>
      </c>
      <c r="AA38" s="417">
        <f t="shared" si="4"/>
        <v>1520</v>
      </c>
    </row>
    <row r="39" spans="2:27" ht="24" customHeight="1" x14ac:dyDescent="0.15">
      <c r="B39" s="170"/>
      <c r="C39" s="795"/>
      <c r="D39" s="228"/>
      <c r="E39" s="223"/>
      <c r="F39" s="221" t="s">
        <v>232</v>
      </c>
      <c r="G39" s="418">
        <f>+ｱ.燃え殻!$Z$28</f>
        <v>0</v>
      </c>
      <c r="H39" s="418">
        <f>+ｲ.汚泥!$Z$28</f>
        <v>20</v>
      </c>
      <c r="I39" s="418">
        <f>+ｳ.廃油!$Z$28</f>
        <v>0</v>
      </c>
      <c r="J39" s="418">
        <f>+ｴ.廃酸!$Z$28</f>
        <v>0</v>
      </c>
      <c r="K39" s="418">
        <f>+ｵ.廃ｱﾙｶﾘ!$Z$28</f>
        <v>0</v>
      </c>
      <c r="L39" s="418">
        <f>+ｶ.廃ﾌﾟﾗ類!$Z$28</f>
        <v>0</v>
      </c>
      <c r="M39" s="418">
        <f>+ｷ.紙くず!$Z$28</f>
        <v>0</v>
      </c>
      <c r="N39" s="418">
        <f>+ｸ.木くず!$Z$28</f>
        <v>0</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0</v>
      </c>
      <c r="U39" s="418">
        <f>+ｿ.鉱さい!$Z$28</f>
        <v>0</v>
      </c>
      <c r="V39" s="418">
        <f>+ﾀ.がれき類!$Z$28</f>
        <v>1500</v>
      </c>
      <c r="W39" s="418">
        <f>+ﾁ.動物のふん尿!$Z$28</f>
        <v>0</v>
      </c>
      <c r="X39" s="418">
        <f>+ﾂ.動物の死体!$Z$28</f>
        <v>0</v>
      </c>
      <c r="Y39" s="418">
        <f>+ﾃ.ばいじん!$Z$28</f>
        <v>0</v>
      </c>
      <c r="Z39" s="419">
        <f>+ﾄ.混合廃棄物その他!$Z$28</f>
        <v>0</v>
      </c>
      <c r="AA39" s="420">
        <f t="shared" si="4"/>
        <v>1520</v>
      </c>
    </row>
    <row r="40" spans="2:27" ht="24" customHeight="1" x14ac:dyDescent="0.15">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1</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1</v>
      </c>
    </row>
    <row r="43" spans="2:27" ht="24" customHeight="1" x14ac:dyDescent="0.15">
      <c r="B43" s="170"/>
      <c r="C43" s="128" t="s">
        <v>234</v>
      </c>
      <c r="D43" s="814" t="s">
        <v>348</v>
      </c>
      <c r="E43" s="814"/>
      <c r="F43" s="815"/>
      <c r="G43" s="427">
        <f>+ｱ.燃え殻!$AK$27</f>
        <v>0</v>
      </c>
      <c r="H43" s="427">
        <f>+ｲ.汚泥!$AK$27</f>
        <v>20</v>
      </c>
      <c r="I43" s="427">
        <f>+ｳ.廃油!$AK$27</f>
        <v>0</v>
      </c>
      <c r="J43" s="427">
        <f>+ｴ.廃酸!$AK$27</f>
        <v>0</v>
      </c>
      <c r="K43" s="427">
        <f>+ｵ.廃ｱﾙｶﾘ!$AK$27</f>
        <v>0</v>
      </c>
      <c r="L43" s="427">
        <f>+ｶ.廃ﾌﾟﾗ類!$AK$27</f>
        <v>1</v>
      </c>
      <c r="M43" s="427">
        <f>+ｷ.紙くず!$AK$27</f>
        <v>0</v>
      </c>
      <c r="N43" s="427">
        <f>+ｸ.木くず!$AK$27</f>
        <v>0</v>
      </c>
      <c r="O43" s="427">
        <f>+ｹ.繊維くず!$AK$27</f>
        <v>0</v>
      </c>
      <c r="P43" s="427">
        <f>+ｺ.動植物性残さ!$AK$27</f>
        <v>0</v>
      </c>
      <c r="Q43" s="427">
        <f>+ｻ.動物系固形不要物!$AK$27</f>
        <v>0</v>
      </c>
      <c r="R43" s="427">
        <f>+ｼ.ｺﾞﾑくず!$AK$27</f>
        <v>0</v>
      </c>
      <c r="S43" s="427">
        <f>+ｽ.金属くず!$AK$27</f>
        <v>0</v>
      </c>
      <c r="T43" s="427">
        <f>+ｾ.ｶﾞﾗｽ･ｺﾝｸﾘ･陶磁器くず!$AK$27</f>
        <v>0</v>
      </c>
      <c r="U43" s="427">
        <f>+ｿ.鉱さい!$AK$27</f>
        <v>0</v>
      </c>
      <c r="V43" s="427">
        <f>+ﾀ.がれき類!$AK$27</f>
        <v>1500</v>
      </c>
      <c r="W43" s="427">
        <f>+ﾁ.動物のふん尿!$AK$27</f>
        <v>0</v>
      </c>
      <c r="X43" s="427">
        <f>+ﾂ.動物の死体!$AK$27</f>
        <v>0</v>
      </c>
      <c r="Y43" s="427">
        <f>+ﾃ.ばいじん!$AK$27</f>
        <v>0</v>
      </c>
      <c r="Z43" s="428">
        <f>+ﾄ.混合廃棄物その他!$AK$27</f>
        <v>0</v>
      </c>
      <c r="AA43" s="429">
        <f>SUM(G43:Z43)</f>
        <v>1521</v>
      </c>
    </row>
    <row r="44" spans="2:27" ht="24" customHeight="1" x14ac:dyDescent="0.15">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24" t="s">
        <v>236</v>
      </c>
      <c r="F45" s="825"/>
      <c r="G45" s="433">
        <f>+ｱ.燃え殻!$AR$24</f>
        <v>0</v>
      </c>
      <c r="H45" s="433">
        <f>+ｲ.汚泥!$AR$24</f>
        <v>20</v>
      </c>
      <c r="I45" s="433">
        <f>+ｳ.廃油!$AR$24</f>
        <v>0</v>
      </c>
      <c r="J45" s="433">
        <f>+ｴ.廃酸!$AR$24</f>
        <v>0</v>
      </c>
      <c r="K45" s="433">
        <f>+ｵ.廃ｱﾙｶﾘ!$AR$24</f>
        <v>0</v>
      </c>
      <c r="L45" s="433">
        <f>+ｶ.廃ﾌﾟﾗ類!$AR$24</f>
        <v>0</v>
      </c>
      <c r="M45" s="433">
        <f>+ｷ.紙くず!$AR$24</f>
        <v>0</v>
      </c>
      <c r="N45" s="433">
        <f>+ｸ.木くず!$AR$24</f>
        <v>0</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0</v>
      </c>
      <c r="U45" s="433">
        <f>+ｿ.鉱さい!$AR$24</f>
        <v>0</v>
      </c>
      <c r="V45" s="433">
        <f>+ﾀ.がれき類!$AR$24</f>
        <v>1500</v>
      </c>
      <c r="W45" s="433">
        <f>+ﾁ.動物のふん尿!$AR$24</f>
        <v>0</v>
      </c>
      <c r="X45" s="433">
        <f>+ﾂ.動物の死体!$AR$24</f>
        <v>0</v>
      </c>
      <c r="Y45" s="433">
        <f>+ﾃ.ばいじん!$AR$24</f>
        <v>0</v>
      </c>
      <c r="Z45" s="434">
        <f>+ﾄ.混合廃棄物その他!$AR$24</f>
        <v>0</v>
      </c>
      <c r="AA45" s="435">
        <f t="shared" si="4"/>
        <v>1520</v>
      </c>
    </row>
    <row r="46" spans="2:27" ht="24" customHeight="1" x14ac:dyDescent="0.15">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49</v>
      </c>
      <c r="I55" s="10">
        <f t="shared" si="10"/>
        <v>0</v>
      </c>
      <c r="J55" s="10">
        <f t="shared" si="10"/>
        <v>0</v>
      </c>
      <c r="K55" s="10">
        <f t="shared" si="10"/>
        <v>0</v>
      </c>
      <c r="L55" s="10">
        <f t="shared" si="10"/>
        <v>2.5</v>
      </c>
      <c r="M55" s="10">
        <f t="shared" si="10"/>
        <v>0</v>
      </c>
      <c r="N55" s="10"/>
      <c r="O55" s="10"/>
      <c r="P55" s="10"/>
      <c r="Q55" s="10"/>
      <c r="R55" s="10"/>
      <c r="S55" s="10">
        <f t="shared" si="10"/>
        <v>0</v>
      </c>
      <c r="T55" s="10">
        <f t="shared" si="10"/>
        <v>0</v>
      </c>
      <c r="U55" s="10">
        <f t="shared" si="10"/>
        <v>0</v>
      </c>
      <c r="V55" s="480">
        <f t="shared" si="10"/>
        <v>3398.7</v>
      </c>
      <c r="W55" s="480">
        <f t="shared" si="10"/>
        <v>0</v>
      </c>
      <c r="X55" s="480">
        <f t="shared" si="10"/>
        <v>0</v>
      </c>
      <c r="Y55" s="480">
        <f t="shared" si="10"/>
        <v>0</v>
      </c>
      <c r="Z55" s="480">
        <f t="shared" si="10"/>
        <v>0</v>
      </c>
      <c r="AA55" s="481">
        <f>+AA9+AA19+AA20</f>
        <v>3450.2</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15" t="s">
        <v>355</v>
      </c>
      <c r="Q4" s="620" t="s">
        <v>113</v>
      </c>
      <c r="R4" s="621"/>
      <c r="S4" s="62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623" t="s">
        <v>415</v>
      </c>
      <c r="D6" s="623"/>
      <c r="E6" s="623"/>
      <c r="F6" s="623"/>
      <c r="G6" s="623"/>
      <c r="H6" s="623"/>
      <c r="I6" s="623"/>
      <c r="J6" s="623"/>
      <c r="K6" s="623"/>
      <c r="L6" s="623"/>
      <c r="M6" s="623"/>
      <c r="N6" s="623"/>
      <c r="O6" s="623"/>
      <c r="P6" s="623"/>
      <c r="Q6" s="623"/>
      <c r="R6" s="623"/>
      <c r="S6" s="623"/>
      <c r="T6" s="623"/>
      <c r="U6" s="62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15">
      <c r="C9" s="624"/>
      <c r="D9" s="625"/>
      <c r="E9" s="625"/>
      <c r="F9" s="625"/>
      <c r="G9" s="625"/>
      <c r="H9" s="625"/>
      <c r="I9" s="625"/>
      <c r="J9" s="625"/>
      <c r="K9" s="625"/>
      <c r="L9" s="625"/>
      <c r="M9" s="625"/>
      <c r="N9" s="625"/>
      <c r="O9" s="625"/>
      <c r="P9" s="625"/>
      <c r="Q9" s="625"/>
      <c r="R9" s="625"/>
      <c r="S9" s="625"/>
      <c r="T9" s="625"/>
      <c r="U9" s="626"/>
    </row>
    <row r="10" spans="1:23" ht="10.15" customHeight="1" x14ac:dyDescent="0.15">
      <c r="C10" s="86"/>
      <c r="U10" s="87"/>
    </row>
    <row r="11" spans="1:23" ht="13.5" x14ac:dyDescent="0.15">
      <c r="C11" s="86"/>
      <c r="P11" s="861" t="str">
        <f>+表紙!P35</f>
        <v>令和   8年   4月   1日</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横浜市都筑区東山田町1426番地</v>
      </c>
      <c r="M16" s="870"/>
      <c r="N16" s="870"/>
      <c r="O16" s="870"/>
      <c r="P16" s="870"/>
      <c r="Q16" s="870"/>
      <c r="R16" s="870"/>
      <c r="S16" s="870"/>
      <c r="T16" s="870"/>
      <c r="U16" s="282"/>
    </row>
    <row r="17" spans="1:21" ht="26.25" customHeight="1" x14ac:dyDescent="0.15">
      <c r="C17" s="86"/>
      <c r="I17" s="25"/>
      <c r="J17" s="25" t="s">
        <v>7</v>
      </c>
      <c r="K17" s="25"/>
      <c r="L17" s="870" t="str">
        <f>+表紙!L41</f>
        <v>光陽機械㈱　代表取締役　竹前　努</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045-591-1223</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85" t="s">
        <v>10</v>
      </c>
      <c r="D24" s="605"/>
      <c r="E24" s="606"/>
      <c r="F24" s="847" t="str">
        <f>+表紙!F48</f>
        <v>光陽機械㈱</v>
      </c>
      <c r="G24" s="848"/>
      <c r="H24" s="848"/>
      <c r="I24" s="849"/>
      <c r="J24" s="849"/>
      <c r="K24" s="849"/>
      <c r="L24" s="849"/>
      <c r="M24" s="849"/>
      <c r="N24" s="849"/>
      <c r="O24" s="849"/>
      <c r="P24" s="496" t="s">
        <v>432</v>
      </c>
      <c r="Q24" s="610"/>
      <c r="R24" s="610"/>
      <c r="S24" s="610"/>
      <c r="T24" s="610"/>
      <c r="U24" s="611"/>
    </row>
    <row r="25" spans="1:21" ht="21.75" customHeight="1" x14ac:dyDescent="0.15">
      <c r="C25" s="607"/>
      <c r="D25" s="608"/>
      <c r="E25" s="609"/>
      <c r="F25" s="850"/>
      <c r="G25" s="851"/>
      <c r="H25" s="851"/>
      <c r="I25" s="851"/>
      <c r="J25" s="851"/>
      <c r="K25" s="851"/>
      <c r="L25" s="851"/>
      <c r="M25" s="851"/>
      <c r="N25" s="851"/>
      <c r="O25" s="851"/>
      <c r="P25" s="841">
        <f>表紙!P49</f>
        <v>2262</v>
      </c>
      <c r="Q25" s="842"/>
      <c r="R25" s="842"/>
      <c r="S25" s="842"/>
      <c r="T25" s="842"/>
      <c r="U25" s="843"/>
    </row>
    <row r="26" spans="1:21" ht="26.25" customHeight="1" x14ac:dyDescent="0.15">
      <c r="C26" s="585" t="s">
        <v>11</v>
      </c>
      <c r="D26" s="586"/>
      <c r="E26" s="587"/>
      <c r="F26" s="857" t="str">
        <f>+表紙!F50</f>
        <v>横浜市都筑区東山田町1426番地</v>
      </c>
      <c r="G26" s="858"/>
      <c r="H26" s="858"/>
      <c r="I26" s="858"/>
      <c r="J26" s="858"/>
      <c r="K26" s="858"/>
      <c r="L26" s="858"/>
      <c r="M26" s="858"/>
      <c r="N26" s="341" t="s">
        <v>171</v>
      </c>
      <c r="O26"/>
      <c r="P26"/>
      <c r="Q26" s="852" t="str">
        <f>IF(+表紙!Q50="","",+表紙!Q50)</f>
        <v/>
      </c>
      <c r="R26" s="852"/>
      <c r="S26" s="852"/>
      <c r="T26" s="852"/>
      <c r="U26" s="853"/>
    </row>
    <row r="27" spans="1:21" ht="26.25" customHeight="1" x14ac:dyDescent="0.15">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Ｄ－建設業</v>
      </c>
      <c r="G30" s="845"/>
      <c r="H30" s="845"/>
      <c r="I30" s="845"/>
      <c r="J30" s="845"/>
      <c r="K30" s="845"/>
      <c r="L30" s="32" t="s">
        <v>48</v>
      </c>
      <c r="M30" s="32"/>
      <c r="N30" s="647" t="str">
        <f>IF(COUNTA(表紙!N54)=1,+表紙!N54,"")</f>
        <v>土木工事業</v>
      </c>
      <c r="O30" s="647"/>
      <c r="P30" s="647"/>
      <c r="Q30" s="647"/>
      <c r="R30" s="647"/>
      <c r="S30" s="647"/>
      <c r="T30" s="647"/>
      <c r="U30" s="846"/>
    </row>
    <row r="31" spans="1:21" ht="27" customHeight="1" x14ac:dyDescent="0.15">
      <c r="C31" s="188"/>
      <c r="D31" s="339" t="s">
        <v>19</v>
      </c>
      <c r="E31" s="347" t="s">
        <v>239</v>
      </c>
      <c r="F31" s="519" t="s">
        <v>277</v>
      </c>
      <c r="G31" s="520"/>
      <c r="H31" s="520"/>
      <c r="I31" s="521"/>
      <c r="J31" s="513" t="s">
        <v>280</v>
      </c>
      <c r="K31" s="514"/>
      <c r="L31" s="514"/>
      <c r="M31" s="515"/>
      <c r="N31" s="838" t="str">
        <f>IF(+表紙!N55="","",+表紙!N55)</f>
        <v/>
      </c>
      <c r="O31" s="839"/>
      <c r="P31" s="839"/>
      <c r="Q31" s="839"/>
      <c r="R31" s="839"/>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38">
        <f>IF(+表紙!N56="","",+表紙!N56)</f>
        <v>584</v>
      </c>
      <c r="O32" s="839"/>
      <c r="P32" s="839"/>
      <c r="Q32" s="839"/>
      <c r="R32" s="839"/>
      <c r="S32" s="30" t="str">
        <f>+表紙!S56</f>
        <v>百万円</v>
      </c>
      <c r="T32" s="296"/>
      <c r="U32" s="239"/>
    </row>
    <row r="33" spans="3:21" ht="27" customHeight="1" x14ac:dyDescent="0.15">
      <c r="C33" s="188"/>
      <c r="D33" s="558" t="s">
        <v>326</v>
      </c>
      <c r="E33" s="559"/>
      <c r="F33" s="519" t="s">
        <v>279</v>
      </c>
      <c r="G33" s="520"/>
      <c r="H33" s="520"/>
      <c r="I33" s="521"/>
      <c r="J33" s="513" t="s">
        <v>281</v>
      </c>
      <c r="K33" s="514"/>
      <c r="L33" s="514"/>
      <c r="M33" s="515"/>
      <c r="N33" s="838" t="str">
        <f>IF(+表紙!N57="","",+表紙!N57)</f>
        <v/>
      </c>
      <c r="O33" s="839"/>
      <c r="P33" s="839"/>
      <c r="Q33" s="839"/>
      <c r="R33" s="839"/>
      <c r="S33" s="30" t="str">
        <f>+表紙!S57</f>
        <v>床</v>
      </c>
      <c r="T33" s="296"/>
      <c r="U33" s="239"/>
    </row>
    <row r="34" spans="3:21" ht="27" customHeight="1" x14ac:dyDescent="0.15">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548"/>
    </row>
    <row r="37" spans="3:21" ht="18" customHeight="1" x14ac:dyDescent="0.15">
      <c r="C37" s="241"/>
      <c r="D37" s="340" t="s">
        <v>24</v>
      </c>
      <c r="E37" s="342" t="s">
        <v>240</v>
      </c>
      <c r="F37" s="883" t="str">
        <f>IF(+表紙!F61="","",+表紙!F61)</f>
        <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工事現場→仮置場→がれき類→再資源化（最終処分　埋立・再資源化等）
廃プラスチック類→破砕→再生利用
汚泥→脱水・固化（中間処理方法）→再資源化（最終処分　埋立・再資源化等）</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522" t="s">
        <v>412</v>
      </c>
      <c r="F39" s="551"/>
      <c r="G39" s="552"/>
      <c r="H39" s="552"/>
      <c r="I39" s="552"/>
      <c r="J39" s="552"/>
      <c r="K39" s="552"/>
      <c r="L39" s="552"/>
      <c r="M39" s="552"/>
      <c r="N39" s="552"/>
      <c r="O39" s="552"/>
      <c r="P39" s="552"/>
      <c r="Q39" s="552"/>
      <c r="R39" s="552"/>
      <c r="S39" s="552"/>
      <c r="T39" s="552"/>
      <c r="U39" s="553"/>
    </row>
    <row r="40" spans="3:21" ht="13.9" customHeight="1" x14ac:dyDescent="0.15">
      <c r="C40" s="241"/>
      <c r="D40" s="374"/>
      <c r="E40" s="523"/>
      <c r="F40" s="551"/>
      <c r="G40" s="552"/>
      <c r="H40" s="552"/>
      <c r="I40" s="552"/>
      <c r="J40" s="552"/>
      <c r="K40" s="552"/>
      <c r="L40" s="552"/>
      <c r="M40" s="552"/>
      <c r="N40" s="552"/>
      <c r="O40" s="552"/>
      <c r="P40" s="552"/>
      <c r="Q40" s="552"/>
      <c r="R40" s="552"/>
      <c r="S40" s="552"/>
      <c r="T40" s="552"/>
      <c r="U40" s="553"/>
    </row>
    <row r="41" spans="3:21" ht="13.9" customHeight="1" x14ac:dyDescent="0.15">
      <c r="C41" s="241"/>
      <c r="D41" s="374"/>
      <c r="E41" s="523"/>
      <c r="F41" s="551"/>
      <c r="G41" s="552"/>
      <c r="H41" s="552"/>
      <c r="I41" s="552"/>
      <c r="J41" s="552"/>
      <c r="K41" s="552"/>
      <c r="L41" s="552"/>
      <c r="M41" s="552"/>
      <c r="N41" s="552"/>
      <c r="O41" s="552"/>
      <c r="P41" s="552"/>
      <c r="Q41" s="552"/>
      <c r="R41" s="552"/>
      <c r="S41" s="552"/>
      <c r="T41" s="552"/>
      <c r="U41" s="553"/>
    </row>
    <row r="42" spans="3:21" ht="13.9" customHeight="1" x14ac:dyDescent="0.15">
      <c r="C42" s="241"/>
      <c r="D42" s="374"/>
      <c r="E42" s="523"/>
      <c r="F42" s="551"/>
      <c r="G42" s="552"/>
      <c r="H42" s="552"/>
      <c r="I42" s="552"/>
      <c r="J42" s="552"/>
      <c r="K42" s="552"/>
      <c r="L42" s="552"/>
      <c r="M42" s="552"/>
      <c r="N42" s="552"/>
      <c r="O42" s="552"/>
      <c r="P42" s="552"/>
      <c r="Q42" s="552"/>
      <c r="R42" s="552"/>
      <c r="S42" s="552"/>
      <c r="T42" s="552"/>
      <c r="U42" s="553"/>
    </row>
    <row r="43" spans="3:21" ht="13.9" customHeight="1" x14ac:dyDescent="0.15">
      <c r="C43" s="241"/>
      <c r="D43" s="524" t="s">
        <v>413</v>
      </c>
      <c r="E43" s="525"/>
      <c r="F43" s="551"/>
      <c r="G43" s="552"/>
      <c r="H43" s="552"/>
      <c r="I43" s="552"/>
      <c r="J43" s="552"/>
      <c r="K43" s="552"/>
      <c r="L43" s="552"/>
      <c r="M43" s="552"/>
      <c r="N43" s="552"/>
      <c r="O43" s="552"/>
      <c r="P43" s="552"/>
      <c r="Q43" s="552"/>
      <c r="R43" s="552"/>
      <c r="S43" s="552"/>
      <c r="T43" s="552"/>
      <c r="U43" s="553"/>
    </row>
    <row r="44" spans="3:21" ht="13.9" customHeight="1" x14ac:dyDescent="0.15">
      <c r="C44" s="241"/>
      <c r="D44" s="526"/>
      <c r="E44" s="525"/>
      <c r="F44" s="551"/>
      <c r="G44" s="552"/>
      <c r="H44" s="552"/>
      <c r="I44" s="552"/>
      <c r="J44" s="552"/>
      <c r="K44" s="552"/>
      <c r="L44" s="552"/>
      <c r="M44" s="552"/>
      <c r="N44" s="552"/>
      <c r="O44" s="552"/>
      <c r="P44" s="552"/>
      <c r="Q44" s="552"/>
      <c r="R44" s="552"/>
      <c r="S44" s="552"/>
      <c r="T44" s="552"/>
      <c r="U44" s="553"/>
    </row>
    <row r="45" spans="3:21" ht="13.9" customHeight="1" x14ac:dyDescent="0.15">
      <c r="C45" s="241"/>
      <c r="D45" s="526"/>
      <c r="E45" s="525"/>
      <c r="F45" s="551"/>
      <c r="G45" s="552"/>
      <c r="H45" s="552"/>
      <c r="I45" s="552"/>
      <c r="J45" s="552"/>
      <c r="K45" s="552"/>
      <c r="L45" s="552"/>
      <c r="M45" s="552"/>
      <c r="N45" s="552"/>
      <c r="O45" s="552"/>
      <c r="P45" s="552"/>
      <c r="Q45" s="552"/>
      <c r="R45" s="552"/>
      <c r="S45" s="552"/>
      <c r="T45" s="552"/>
      <c r="U45" s="553"/>
    </row>
    <row r="46" spans="3:21" ht="13.9" customHeight="1" x14ac:dyDescent="0.15">
      <c r="C46" s="241"/>
      <c r="D46" s="526"/>
      <c r="E46" s="525"/>
      <c r="F46" s="551"/>
      <c r="G46" s="552"/>
      <c r="H46" s="552"/>
      <c r="I46" s="552"/>
      <c r="J46" s="552"/>
      <c r="K46" s="552"/>
      <c r="L46" s="552"/>
      <c r="M46" s="552"/>
      <c r="N46" s="552"/>
      <c r="O46" s="552"/>
      <c r="P46" s="552"/>
      <c r="Q46" s="552"/>
      <c r="R46" s="552"/>
      <c r="S46" s="552"/>
      <c r="T46" s="552"/>
      <c r="U46" s="553"/>
    </row>
    <row r="47" spans="3:21" ht="13.9" customHeight="1" x14ac:dyDescent="0.15">
      <c r="C47" s="241"/>
      <c r="D47" s="526"/>
      <c r="E47" s="525"/>
      <c r="F47" s="551"/>
      <c r="G47" s="552"/>
      <c r="H47" s="552"/>
      <c r="I47" s="552"/>
      <c r="J47" s="552"/>
      <c r="K47" s="552"/>
      <c r="L47" s="552"/>
      <c r="M47" s="552"/>
      <c r="N47" s="552"/>
      <c r="O47" s="552"/>
      <c r="P47" s="552"/>
      <c r="Q47" s="552"/>
      <c r="R47" s="552"/>
      <c r="S47" s="552"/>
      <c r="T47" s="552"/>
      <c r="U47" s="553"/>
    </row>
    <row r="48" spans="3:21" ht="13.9" customHeight="1" x14ac:dyDescent="0.15">
      <c r="C48" s="242"/>
      <c r="D48" s="375"/>
      <c r="E48" s="376"/>
      <c r="F48" s="554"/>
      <c r="G48" s="555"/>
      <c r="H48" s="555"/>
      <c r="I48" s="555"/>
      <c r="J48" s="555"/>
      <c r="K48" s="555"/>
      <c r="L48" s="555"/>
      <c r="M48" s="555"/>
      <c r="N48" s="555"/>
      <c r="O48" s="555"/>
      <c r="P48" s="555"/>
      <c r="Q48" s="555"/>
      <c r="R48" s="555"/>
      <c r="S48" s="555"/>
      <c r="T48" s="555"/>
      <c r="U48" s="55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代表取締役　－　廃棄物処理責任者　－　工事課長　－　各現場責任者</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497"/>
      <c r="E65" s="547"/>
      <c r="F65" s="180" t="s">
        <v>251</v>
      </c>
      <c r="G65" s="285"/>
      <c r="H65" s="285"/>
      <c r="I65" s="285"/>
      <c r="J65" s="285"/>
      <c r="K65" s="892">
        <f>+表紙!K89</f>
        <v>3</v>
      </c>
      <c r="L65" s="892"/>
      <c r="M65" s="892"/>
      <c r="N65" s="35" t="s">
        <v>47</v>
      </c>
      <c r="O65" s="35"/>
      <c r="P65" s="4"/>
      <c r="Q65" s="886" t="s">
        <v>352</v>
      </c>
      <c r="R65" s="886"/>
      <c r="S65" s="886"/>
      <c r="T65" s="886"/>
      <c r="U65" s="887"/>
      <c r="V65" s="292"/>
      <c r="W65" s="292"/>
    </row>
    <row r="66" spans="1:24" ht="18" customHeight="1" x14ac:dyDescent="0.15">
      <c r="A66" s="22">
        <v>6</v>
      </c>
      <c r="C66" s="904"/>
      <c r="D66" s="497"/>
      <c r="E66" s="547"/>
      <c r="F66" s="186" t="s">
        <v>199</v>
      </c>
      <c r="G66" s="193"/>
      <c r="H66" s="193"/>
      <c r="I66" s="193"/>
      <c r="J66" s="193"/>
      <c r="K66" s="890">
        <f>+表紙!K90</f>
        <v>1929.2</v>
      </c>
      <c r="L66" s="890"/>
      <c r="M66" s="890"/>
      <c r="N66" s="890"/>
      <c r="O66" s="890"/>
      <c r="P66" s="193" t="s">
        <v>13</v>
      </c>
      <c r="Q66" s="888"/>
      <c r="R66" s="888"/>
      <c r="S66" s="888"/>
      <c r="T66" s="888"/>
      <c r="U66" s="889"/>
      <c r="V66" s="292"/>
      <c r="W66" s="292"/>
      <c r="X66" s="102"/>
    </row>
    <row r="67" spans="1:24" ht="13.9" customHeight="1" x14ac:dyDescent="0.15">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497"/>
      <c r="E69" s="54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497"/>
      <c r="E70" s="547"/>
      <c r="F70" s="875" t="str">
        <f>IF(COUNTA(表紙!F94)=1,+表紙!F94,"")</f>
        <v>工事現場で発生するアスファルト廃材・コンクリート廃材・旧路盤材は、横浜市指定の再生工場へ
搬出し、再生材として使用することとしている。</v>
      </c>
      <c r="G70" s="876"/>
      <c r="H70" s="876"/>
      <c r="I70" s="876"/>
      <c r="J70" s="876"/>
      <c r="K70" s="876"/>
      <c r="L70" s="876"/>
      <c r="M70" s="876"/>
      <c r="N70" s="876"/>
      <c r="O70" s="876"/>
      <c r="P70" s="876"/>
      <c r="Q70" s="876"/>
      <c r="R70" s="876"/>
      <c r="S70" s="876"/>
      <c r="T70" s="876"/>
      <c r="U70" s="877"/>
      <c r="V70" s="164"/>
    </row>
    <row r="71" spans="1:24" ht="13.9" customHeight="1" x14ac:dyDescent="0.15">
      <c r="C71" s="348"/>
      <c r="D71" s="497"/>
      <c r="E71" s="54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497"/>
      <c r="E72" s="54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497"/>
      <c r="E73" s="54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497"/>
      <c r="E75" s="54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497"/>
      <c r="E76" s="54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497"/>
      <c r="E77" s="54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561"/>
      <c r="E80" s="649"/>
      <c r="F80" s="180" t="s">
        <v>251</v>
      </c>
      <c r="G80" s="37"/>
      <c r="H80" s="37"/>
      <c r="I80" s="37"/>
      <c r="J80" s="37"/>
      <c r="K80" s="892">
        <f>+表紙!K104</f>
        <v>3</v>
      </c>
      <c r="L80" s="892"/>
      <c r="M80" s="892"/>
      <c r="N80" s="35" t="s">
        <v>47</v>
      </c>
      <c r="O80" s="35"/>
      <c r="P80" s="4"/>
      <c r="Q80" s="886" t="s">
        <v>353</v>
      </c>
      <c r="R80" s="886"/>
      <c r="S80" s="886"/>
      <c r="T80" s="886"/>
      <c r="U80" s="887"/>
      <c r="V80" s="292"/>
      <c r="W80" s="292"/>
      <c r="X80" s="165"/>
    </row>
    <row r="81" spans="1:24" ht="18" customHeight="1" x14ac:dyDescent="0.15">
      <c r="A81" s="22">
        <v>8</v>
      </c>
      <c r="C81" s="882"/>
      <c r="D81" s="561"/>
      <c r="E81" s="649"/>
      <c r="F81" s="186" t="s">
        <v>199</v>
      </c>
      <c r="G81" s="193"/>
      <c r="H81" s="193"/>
      <c r="I81" s="193"/>
      <c r="J81" s="193"/>
      <c r="K81" s="890">
        <f>+表紙!K105</f>
        <v>1521</v>
      </c>
      <c r="L81" s="890"/>
      <c r="M81" s="890"/>
      <c r="N81" s="890"/>
      <c r="O81" s="890"/>
      <c r="P81" s="246" t="s">
        <v>13</v>
      </c>
      <c r="Q81" s="888"/>
      <c r="R81" s="888"/>
      <c r="S81" s="888"/>
      <c r="T81" s="888"/>
      <c r="U81" s="889"/>
      <c r="V81" s="292"/>
      <c r="W81" s="292"/>
      <c r="X81" s="102"/>
    </row>
    <row r="82" spans="1:24" ht="13.9" customHeight="1" x14ac:dyDescent="0.15">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561"/>
      <c r="E84" s="64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561"/>
      <c r="E85" s="649"/>
      <c r="F85" s="875" t="str">
        <f>IF(COUNTA(表紙!F109)=1,+表紙!F109,"")</f>
        <v>工事現場で発生するアスファルト廃材・コンクリート廃材・旧路盤材は、横浜市指定の再生工場へ
搬出し、再生材として使用することとしている。</v>
      </c>
      <c r="G85" s="876"/>
      <c r="H85" s="876"/>
      <c r="I85" s="876"/>
      <c r="J85" s="876"/>
      <c r="K85" s="876"/>
      <c r="L85" s="876"/>
      <c r="M85" s="876"/>
      <c r="N85" s="876"/>
      <c r="O85" s="876"/>
      <c r="P85" s="876"/>
      <c r="Q85" s="876"/>
      <c r="R85" s="876"/>
      <c r="S85" s="876"/>
      <c r="T85" s="876"/>
      <c r="U85" s="877"/>
      <c r="V85" s="179"/>
    </row>
    <row r="86" spans="1:24" ht="13.9" customHeight="1" x14ac:dyDescent="0.15">
      <c r="C86" s="349"/>
      <c r="D86" s="561"/>
      <c r="E86" s="64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561"/>
      <c r="E87" s="64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561"/>
      <c r="E88" s="64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561"/>
      <c r="E89" s="64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561"/>
      <c r="E90" s="64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561"/>
      <c r="E91" s="64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561"/>
      <c r="E92" s="64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61"/>
      <c r="E96" s="649"/>
      <c r="F96" s="875" t="str">
        <f>IF(COUNTA(表紙!F120)=1,+表紙!F120,"")</f>
        <v>各廃棄物を囲いへ分別し、管理している。</v>
      </c>
      <c r="G96" s="876"/>
      <c r="H96" s="876"/>
      <c r="I96" s="876"/>
      <c r="J96" s="876"/>
      <c r="K96" s="876"/>
      <c r="L96" s="876"/>
      <c r="M96" s="876"/>
      <c r="N96" s="876"/>
      <c r="O96" s="876"/>
      <c r="P96" s="876"/>
      <c r="Q96" s="876"/>
      <c r="R96" s="876"/>
      <c r="S96" s="876"/>
      <c r="T96" s="876"/>
      <c r="U96" s="877"/>
      <c r="V96" s="179"/>
    </row>
    <row r="97" spans="3:24" ht="13.9" customHeight="1" x14ac:dyDescent="0.15">
      <c r="C97" s="231"/>
      <c r="D97" s="561"/>
      <c r="E97" s="64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561"/>
      <c r="E98" s="64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561"/>
      <c r="E99" s="64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61"/>
      <c r="E102" s="649"/>
      <c r="F102" s="905" t="str">
        <f>IF(COUNTA(表紙!F126)=1,+表紙!F126,"")</f>
        <v>従来と同様に、囲いへ分別し、管理する。</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61"/>
      <c r="E110" s="652"/>
      <c r="F110" s="646" t="s">
        <v>258</v>
      </c>
      <c r="G110" s="647"/>
      <c r="H110" s="647"/>
      <c r="I110" s="647"/>
      <c r="J110" s="647"/>
      <c r="K110" s="893" t="str">
        <f>+表紙!K134</f>
        <v>0</v>
      </c>
      <c r="L110" s="893"/>
      <c r="M110" s="893"/>
      <c r="N110" s="893"/>
      <c r="O110" s="893"/>
      <c r="P110" s="196" t="s">
        <v>13</v>
      </c>
      <c r="Q110" s="544" t="s">
        <v>358</v>
      </c>
      <c r="R110" s="544"/>
      <c r="S110" s="544"/>
      <c r="T110" s="544"/>
      <c r="U110" s="545"/>
      <c r="V110" s="292"/>
      <c r="W110" s="292"/>
      <c r="X110" s="179"/>
    </row>
    <row r="111" spans="3:24" ht="13.9" customHeight="1" x14ac:dyDescent="0.15">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61"/>
      <c r="E112" s="652"/>
      <c r="F112" s="875" t="str">
        <f>IF(COUNTA(表紙!F136)=1,+表紙!F136,"")</f>
        <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61"/>
      <c r="E121" s="649"/>
      <c r="F121" s="646" t="s">
        <v>259</v>
      </c>
      <c r="G121" s="647"/>
      <c r="H121" s="647"/>
      <c r="I121" s="647"/>
      <c r="J121" s="647"/>
      <c r="K121" s="893">
        <f>+表紙!K145</f>
        <v>0</v>
      </c>
      <c r="L121" s="893"/>
      <c r="M121" s="893"/>
      <c r="N121" s="893"/>
      <c r="O121" s="893"/>
      <c r="P121" s="193" t="s">
        <v>13</v>
      </c>
      <c r="Q121" s="544" t="s">
        <v>291</v>
      </c>
      <c r="R121" s="544"/>
      <c r="S121" s="544"/>
      <c r="T121" s="544"/>
      <c r="U121" s="545"/>
      <c r="V121" s="292"/>
      <c r="W121" s="292"/>
      <c r="X121" s="179"/>
    </row>
    <row r="122" spans="3:24" ht="13.9" customHeight="1" x14ac:dyDescent="0.15">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61"/>
      <c r="E123" s="649"/>
      <c r="F123" s="875" t="str">
        <f>IF(COUNTA(表紙!F147)=1,+表紙!F147,"")</f>
        <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7.9" customHeight="1" x14ac:dyDescent="0.15">
      <c r="C134" s="195"/>
      <c r="D134" s="561"/>
      <c r="E134" s="649"/>
      <c r="F134" s="646" t="s">
        <v>257</v>
      </c>
      <c r="G134" s="647"/>
      <c r="H134" s="647"/>
      <c r="I134" s="647"/>
      <c r="J134" s="647"/>
      <c r="K134" s="893" t="str">
        <f>+表紙!K158</f>
        <v>0</v>
      </c>
      <c r="L134" s="893"/>
      <c r="M134" s="893"/>
      <c r="N134" s="893"/>
      <c r="O134" s="893"/>
      <c r="P134" s="196" t="s">
        <v>13</v>
      </c>
      <c r="Q134" s="544" t="s">
        <v>254</v>
      </c>
      <c r="R134" s="544"/>
      <c r="S134" s="544"/>
      <c r="T134" s="544"/>
      <c r="U134" s="545"/>
      <c r="V134" s="292"/>
      <c r="W134" s="292"/>
      <c r="X134" s="179"/>
    </row>
    <row r="135" spans="3:24" ht="13.9" customHeight="1" x14ac:dyDescent="0.15">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61"/>
      <c r="E136" s="649"/>
      <c r="F136" s="875" t="str">
        <f>IF(COUNTA(表紙!F160)=1,+表紙!F160,"")</f>
        <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7.9" customHeight="1" x14ac:dyDescent="0.15">
      <c r="C146" s="195"/>
      <c r="D146" s="561"/>
      <c r="E146" s="649"/>
      <c r="F146" s="646" t="s">
        <v>261</v>
      </c>
      <c r="G146" s="647"/>
      <c r="H146" s="647"/>
      <c r="I146" s="647"/>
      <c r="J146" s="647"/>
      <c r="K146" s="893">
        <f>+表紙!K170</f>
        <v>0</v>
      </c>
      <c r="L146" s="893"/>
      <c r="M146" s="893"/>
      <c r="N146" s="893"/>
      <c r="O146" s="893"/>
      <c r="P146" s="196" t="s">
        <v>13</v>
      </c>
      <c r="Q146" s="544" t="s">
        <v>361</v>
      </c>
      <c r="R146" s="544"/>
      <c r="S146" s="544"/>
      <c r="T146" s="544"/>
      <c r="U146" s="545"/>
      <c r="V146" s="292"/>
      <c r="W146" s="292"/>
      <c r="X146" s="179"/>
    </row>
    <row r="147" spans="3:24" ht="15" customHeight="1" x14ac:dyDescent="0.15">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61"/>
      <c r="E148" s="649"/>
      <c r="F148" s="875" t="str">
        <f>IF(COUNTA(表紙!F172)=1,+表紙!F172,"")</f>
        <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3.9" customHeight="1" x14ac:dyDescent="0.15">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61"/>
      <c r="E161" s="652"/>
      <c r="F161" s="875" t="str">
        <f>IF(COUNTA(表紙!F185)=1,+表紙!F185,"")</f>
        <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15">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61"/>
      <c r="E173" s="649"/>
      <c r="F173" s="875" t="str">
        <f>IF(COUNTA(表紙!F197)=1,+表紙!F197,"")</f>
        <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61"/>
      <c r="E184" s="649"/>
      <c r="F184" s="655" t="s">
        <v>266</v>
      </c>
      <c r="G184" s="656"/>
      <c r="H184" s="656"/>
      <c r="I184" s="656"/>
      <c r="J184" s="656"/>
      <c r="K184" s="893">
        <f>+表紙!K208</f>
        <v>1898.7</v>
      </c>
      <c r="L184" s="893"/>
      <c r="M184" s="893"/>
      <c r="N184" s="893"/>
      <c r="O184" s="893"/>
      <c r="P184" s="198" t="s">
        <v>13</v>
      </c>
      <c r="Q184" s="911" t="s">
        <v>292</v>
      </c>
      <c r="R184" s="912"/>
      <c r="S184" s="912"/>
      <c r="T184" s="912"/>
      <c r="U184" s="913"/>
      <c r="V184" s="292"/>
      <c r="W184" s="292"/>
      <c r="X184" s="179"/>
    </row>
    <row r="185" spans="3:24" ht="43.15" customHeight="1" x14ac:dyDescent="0.15">
      <c r="C185" s="195"/>
      <c r="D185" s="561"/>
      <c r="E185" s="649"/>
      <c r="F185" s="263"/>
      <c r="G185" s="646" t="s">
        <v>222</v>
      </c>
      <c r="H185" s="647"/>
      <c r="I185" s="647"/>
      <c r="J185" s="647"/>
      <c r="K185" s="893" t="str">
        <f>+表紙!K209</f>
        <v>0</v>
      </c>
      <c r="L185" s="893"/>
      <c r="M185" s="893"/>
      <c r="N185" s="893"/>
      <c r="O185" s="893"/>
      <c r="P185" s="346" t="s">
        <v>13</v>
      </c>
      <c r="Q185" s="914"/>
      <c r="R185" s="915"/>
      <c r="S185" s="915"/>
      <c r="T185" s="915"/>
      <c r="U185" s="916"/>
      <c r="V185" s="292"/>
      <c r="W185" s="292"/>
      <c r="X185" s="179"/>
    </row>
    <row r="186" spans="3:24" ht="43.15" customHeight="1" x14ac:dyDescent="0.15">
      <c r="C186" s="195"/>
      <c r="D186" s="561"/>
      <c r="E186" s="649"/>
      <c r="F186" s="263"/>
      <c r="G186" s="646" t="s">
        <v>223</v>
      </c>
      <c r="H186" s="647"/>
      <c r="I186" s="647"/>
      <c r="J186" s="647"/>
      <c r="K186" s="893">
        <f>+表紙!K210</f>
        <v>1898.7</v>
      </c>
      <c r="L186" s="893"/>
      <c r="M186" s="893"/>
      <c r="N186" s="893"/>
      <c r="O186" s="893"/>
      <c r="P186" s="346" t="s">
        <v>13</v>
      </c>
      <c r="Q186" s="914"/>
      <c r="R186" s="915"/>
      <c r="S186" s="915"/>
      <c r="T186" s="915"/>
      <c r="U186" s="916"/>
      <c r="V186" s="292"/>
      <c r="W186" s="292"/>
      <c r="X186" s="179"/>
    </row>
    <row r="187" spans="3:24" ht="43.15" customHeight="1" x14ac:dyDescent="0.15">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561"/>
      <c r="E188" s="649"/>
      <c r="F188" s="264"/>
      <c r="G188" s="646" t="s">
        <v>408</v>
      </c>
      <c r="H188" s="647"/>
      <c r="I188" s="647"/>
      <c r="J188" s="647"/>
      <c r="K188" s="893" t="str">
        <f>+表紙!K212</f>
        <v>0</v>
      </c>
      <c r="L188" s="893"/>
      <c r="M188" s="893"/>
      <c r="N188" s="893"/>
      <c r="O188" s="893"/>
      <c r="P188" s="346" t="s">
        <v>13</v>
      </c>
      <c r="Q188" s="917"/>
      <c r="R188" s="918"/>
      <c r="S188" s="918"/>
      <c r="T188" s="918"/>
      <c r="U188" s="919"/>
      <c r="V188" s="292"/>
      <c r="W188" s="292"/>
      <c r="X188" s="179"/>
    </row>
    <row r="189" spans="3:24" ht="13.9" customHeight="1" x14ac:dyDescent="0.15">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61"/>
      <c r="E190" s="649"/>
      <c r="F190" s="875" t="str">
        <f>IF(COUNTA(表紙!F214)=1,+表紙!F214,"")</f>
        <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15">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61"/>
      <c r="E201" s="649"/>
      <c r="F201" s="655" t="s">
        <v>266</v>
      </c>
      <c r="G201" s="656"/>
      <c r="H201" s="656"/>
      <c r="I201" s="656"/>
      <c r="J201" s="656"/>
      <c r="K201" s="893">
        <f>+表紙!K225</f>
        <v>1521</v>
      </c>
      <c r="L201" s="893"/>
      <c r="M201" s="893"/>
      <c r="N201" s="893"/>
      <c r="O201" s="893"/>
      <c r="P201" s="198" t="s">
        <v>13</v>
      </c>
      <c r="Q201" s="911" t="s">
        <v>365</v>
      </c>
      <c r="R201" s="912"/>
      <c r="S201" s="912"/>
      <c r="T201" s="912"/>
      <c r="U201" s="913"/>
      <c r="V201" s="98"/>
      <c r="W201" s="98"/>
      <c r="X201" s="179"/>
    </row>
    <row r="202" spans="3:24" ht="45" customHeight="1" x14ac:dyDescent="0.15">
      <c r="C202" s="195"/>
      <c r="D202" s="561"/>
      <c r="E202" s="649"/>
      <c r="F202" s="263"/>
      <c r="G202" s="646" t="s">
        <v>222</v>
      </c>
      <c r="H202" s="647"/>
      <c r="I202" s="647"/>
      <c r="J202" s="647"/>
      <c r="K202" s="893">
        <f>+表紙!K226</f>
        <v>0</v>
      </c>
      <c r="L202" s="893"/>
      <c r="M202" s="893"/>
      <c r="N202" s="893"/>
      <c r="O202" s="893"/>
      <c r="P202" s="346" t="s">
        <v>13</v>
      </c>
      <c r="Q202" s="914"/>
      <c r="R202" s="915"/>
      <c r="S202" s="915"/>
      <c r="T202" s="915"/>
      <c r="U202" s="916"/>
      <c r="V202" s="98"/>
      <c r="W202" s="98"/>
      <c r="X202" s="179"/>
    </row>
    <row r="203" spans="3:24" ht="45" customHeight="1" x14ac:dyDescent="0.15">
      <c r="C203" s="195"/>
      <c r="D203" s="561"/>
      <c r="E203" s="649"/>
      <c r="F203" s="263"/>
      <c r="G203" s="646" t="s">
        <v>223</v>
      </c>
      <c r="H203" s="647"/>
      <c r="I203" s="647"/>
      <c r="J203" s="647"/>
      <c r="K203" s="893">
        <f>+表紙!K227</f>
        <v>1520</v>
      </c>
      <c r="L203" s="893"/>
      <c r="M203" s="893"/>
      <c r="N203" s="893"/>
      <c r="O203" s="893"/>
      <c r="P203" s="346" t="s">
        <v>13</v>
      </c>
      <c r="Q203" s="914"/>
      <c r="R203" s="915"/>
      <c r="S203" s="915"/>
      <c r="T203" s="915"/>
      <c r="U203" s="916"/>
      <c r="V203" s="98"/>
      <c r="W203" s="98"/>
      <c r="X203" s="179"/>
    </row>
    <row r="204" spans="3:24" ht="45" customHeight="1" x14ac:dyDescent="0.15">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561"/>
      <c r="E205" s="649"/>
      <c r="F205" s="264"/>
      <c r="G205" s="646" t="s">
        <v>408</v>
      </c>
      <c r="H205" s="647"/>
      <c r="I205" s="647"/>
      <c r="J205" s="647"/>
      <c r="K205" s="893">
        <f>+表紙!K229</f>
        <v>0</v>
      </c>
      <c r="L205" s="893"/>
      <c r="M205" s="893"/>
      <c r="N205" s="893"/>
      <c r="O205" s="893"/>
      <c r="P205" s="346" t="s">
        <v>13</v>
      </c>
      <c r="Q205" s="917"/>
      <c r="R205" s="918"/>
      <c r="S205" s="918"/>
      <c r="T205" s="918"/>
      <c r="U205" s="919"/>
      <c r="V205" s="98"/>
      <c r="W205" s="98"/>
      <c r="X205" s="179"/>
    </row>
    <row r="206" spans="3:24" ht="13.9" customHeight="1" x14ac:dyDescent="0.15">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61"/>
      <c r="E207" s="649"/>
      <c r="F207" s="875" t="str">
        <f>IF(COUNTA(表紙!F231)=1,+表紙!F231,"")</f>
        <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0.9" customHeight="1" x14ac:dyDescent="0.15">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15">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0.9" customHeight="1" x14ac:dyDescent="0.15">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150000000000006" customHeight="1" x14ac:dyDescent="0.15">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0.9" customHeight="1" x14ac:dyDescent="0.15">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2026-04-07T07:22:02Z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