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39D159E1-CECA-4458-BC98-522B6CDC812B}"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5440" windowHeight="1527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3"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<sst xmlns="http://schemas.openxmlformats.org/spreadsheetml/2006/main" count="3175" uniqueCount="462">
  <si>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</si>
  <si>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</si>
  <si>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</si>
  <si>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</si>
  <si>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</si>
  <si>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</si>
  <si>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</si>
  <si>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</si>
  <si>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</si>
  <si>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</si>
  <si>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</si>
  <si>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</si>
  <si>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</si>
  <si>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</si>
  <si>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</si>
  <si>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</si>
  <si>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</si>
  <si>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</si>
  <si>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</si>
  <si>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</si>
  <si>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</si>
  <si>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</si>
  <si>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</si>
  <si>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</si>
  <si>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</si>
  <si>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</si>
  <si>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</si>
  <si>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</si>
  <si>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</si>
  <si>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</si>
  <si>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</si>
  <si>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</si>
  <si>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</si>
  <si>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</si>
  <si>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</si>
  <si>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</si>
  <si>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</si>
  <si>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</si>
  <si>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</si>
  <si>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</si>
  <si>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</si>
  <si>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</si>
  <si>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</si>
  <si>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</si>
  <si>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</si>
  <si>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</si>
  <si>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</si>
  <si>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</si>
  <si>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</si>
  <si>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</si>
  <si>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</si>
  <si>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</si>
  <si>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</si>
  <si>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</si>
  <si>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</si>
  <si>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</si>
  <si>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</si>
  <si>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</si>
  <si>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</si>
  <si>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</si>
  <si>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</si>
  <si>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</si>
  <si>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</si>
  <si>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</si>
  <si>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</si>
  <si>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</si>
  <si>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</si>
  <si>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</si>
  <si>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</si>
  <si>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</si>
  <si>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</si>
  <si>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</si>
  <si>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</si>
  <si>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</si>
  <si>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</si>
  <si>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</si>
  <si>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</si>
  <si>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</si>
  <si>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</si>
  <si>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</si>
  <si>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</si>
  <si>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</si>
  <si>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</si>
  <si>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</si>
  <si>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</si>
  <si>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</si>
  <si>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</si>
  <si>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</si>
  <si>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</si>
  <si>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</si>
  <si>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</si>
  <si>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</si>
  <si>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</si>
  <si>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</si>
  <si>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</si>
  <si>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</si>
  <si>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</si>
  <si>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</si>
  <si>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</si>
  <si>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</si>
  <si>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</si>
  <si>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</si>
  <si>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</si>
  <si>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</si>
  <si>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</si>
  <si>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</si>
  <si>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</si>
  <si>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</si>
  <si>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</si>
  <si>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</si>
  <si>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</si>
  <si>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</si>
  <si>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</si>
  <si>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</si>
  <si>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</si>
  <si>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</si>
  <si>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</si>
  <si>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</si>
  <si>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</si>
  <si>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</si>
  <si>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</si>
  <si>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</si>
  <si>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</si>
  <si>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</si>
  <si>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</si>
  <si>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</si>
  <si>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</si>
  <si>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</si>
  <si>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</si>
  <si>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</si>
  <si>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</si>
  <si>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</si>
  <si>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</si>
  <si>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</si>
  <si>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</si>
  <si>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</si>
  <si>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</si>
  <si>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</si>
  <si>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</si>
  <si>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</si>
  <si>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</si>
  <si>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</si>
  <si>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</si>
  <si>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</si>
  <si>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</si>
  <si>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</si>
  <si>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</si>
  <si>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</si>
  <si>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</si>
  <si>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</si>
  <si>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</si>
  <si>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</si>
  <si>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</si>
  <si>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</si>
  <si>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</si>
  <si>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</si>
  <si>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</si>
  <si>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</si>
  <si>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</si>
  <si>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</si>
  <si>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</si>
  <si>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</si>
  <si>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</si>
  <si>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</si>
  <si>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</si>
  <si>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</si>
  <si>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</si>
  <si>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</si>
  <si>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</si>
  <si>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</si>
  <si>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</si>
  <si>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</si>
  <si>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</si>
  <si>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</si>
  <si>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</si>
  <si>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</si>
  <si>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</si>
  <si>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</si>
  <si>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</si>
  <si>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</si>
  <si>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</si>
  <si>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</si>
  <si>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</si>
  <si>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</si>
  <si>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</si>
  <si>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</si>
  <si>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</si>
  <si>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</si>
  <si>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</si>
  <si>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</si>
  <si>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</si>
  <si>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</si>
  <si>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</si>
  <si>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</si>
  <si>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</si>
  <si>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</si>
  <si>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</si>
  <si>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</si>
  <si>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</si>
  <si>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</si>
  <si>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</si>
  <si>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</si>
  <si>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</si>
  <si>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</si>
  <si>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</si>
  <si>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</si>
  <si>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</si>
  <si>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</si>
  <si>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</si>
  <si>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</si>
  <si>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</si>
  <si>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</si>
  <si>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</si>
  <si>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</si>
  <si>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</si>
  <si>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</si>
  <si>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</si>
  <si>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</si>
  <si>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</si>
  <si>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</si>
  <si>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</si>
  <si>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</si>
  <si>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</si>
  <si>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</si>
  <si>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</si>
  <si>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</si>
  <si>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</si>
  <si>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</si>
  <si>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</si>
  <si>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</si>
  <si>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</si>
  <si>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</si>
  <si>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</si>
  <si>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</si>
  <si>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</si>
  <si>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</si>
  <si>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</si>
  <si>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</si>
  <si>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</si>
  <si>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</si>
  <si>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</si>
  <si>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</si>
  <si>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</si>
  <si>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</si>
  <si>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</si>
  <si>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</si>
  <si>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</si>
  <si>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</si>
  <si>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</si>
  <si>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</si>
  <si>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</si>
  <si>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</si>
  <si>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</si>
  <si>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</si>
  <si>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</si>
  <si>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</si>
  <si>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</si>
  <si>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</si>
  <si>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</si>
  <si>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</si>
  <si>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</si>
  <si>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</si>
  <si>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</si>
  <si>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</si>
  <si>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</si>
  <si>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</si>
  <si>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</si>
  <si>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</si>
  <si>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</si>
  <si>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</si>
  <si>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</si>
  <si>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</si>
  <si>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</si>
  <si>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</si>
  <si>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</si>
  <si>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</si>
  <si>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</si>
  <si>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</si>
  <si>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</si>
  <si>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</si>
  <si>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</si>
  <si>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</si>
  <si>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</si>
  <si>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</si>
  <si>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</si>
  <si>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</si>
  <si>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</si>
  <si>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</si>
  <si>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</si>
  <si>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</si>
  <si>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</si>
  <si>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</si>
  <si>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</si>
  <si>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</si>
  <si>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</si>
  <si>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</si>
  <si>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</si>
  <si>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</si>
  <si>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</si>
  <si>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</si>
  <si>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</si>
  <si>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</si>
  <si>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</si>
  <si>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</si>
  <si>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</si>
  <si>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</si>
  <si>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</si>
  <si>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</si>
  <si>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</si>
  <si>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</si>
  <si>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</si>
  <si>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</si>
  <si>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</si>
  <si>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</si>
  <si>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</si>
  <si>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</si>
  <si>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</si>
  <si>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</si>
  <si>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</si>
  <si>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</si>
  <si>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</si>
  <si>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</si>
  <si>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</si>
  <si>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</si>
  <si>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</si>
  <si>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</si>
  <si>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</si>
  <si>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</si>
  <si>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</si>
  <si>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</si>
  <si>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</si>
  <si>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</si>
  <si>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</si>
  <si>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</si>
  <si>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</si>
  <si>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</si>
  <si>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</si>
  <si>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</si>
  <si>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</si>
  <si>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</si>
  <si>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</si>
  <si>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</si>
  <si>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</si>
  <si>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</si>
  <si>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</si>
  <si>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</si>
  <si>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</si>
  <si>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</si>
  <si>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</si>
  <si>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</si>
  <si>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</si>
  <si>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</si>
  <si>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</si>
  <si>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</si>
  <si>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</si>
  <si>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</si>
  <si>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</si>
  <si>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</si>
  <si>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</si>
  <si>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</si>
  <si>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</si>
  <si>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</si>
  <si>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</si>
  <si>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</si>
  <si>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</si>
  <si>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</si>
  <si>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</si>
  <si>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</si>
  <si>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</si>
  <si>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</si>
  <si>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</si>
  <si>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</si>
  <si>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</si>
  <si>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</si>
  <si>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</si>
  <si>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</si>
  <si>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</si>
  <si>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</si>
  <si>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</si>
  <si>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</si>
  <si>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</si>
  <si>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</si>
  <si>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</si>
  <si>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</si>
  <si>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</si>
  <si>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</si>
  <si>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</si>
  <si>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</si>
  <si>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</si>
  <si>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</si>
  <si>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</si>
  <si>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</si>
  <si>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</si>
  <si>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</si>
  <si>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</si>
  <si>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</si>
  <si>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</si>
  <si>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</si>
  <si>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</si>
  <si>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</si>
  <si>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</si>
  <si>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</si>
  <si>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</si>
  <si>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</si>
  <si>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</si>
  <si>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</si>
  <si>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</si>
  <si>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</si>
  <si>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</si>
  <si>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</si>
  <si>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</si>
  <si>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</si>
  <si>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</si>
  <si>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</si>
  <si>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</si>
  <si>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</si>
  <si>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</si>
  <si>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</si>
  <si>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</si>
  <si>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</si>
  <si>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</si>
  <si>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</si>
  <si>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</si>
  <si>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</si>
  <si>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</si>
  <si>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</si>
  <si>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</si>
  <si>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</si>
  <si>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</si>
  <si>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</si>
  <si>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</si>
  <si>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</si>
  <si>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</si>
  <si>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</si>
  <si>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</si>
  <si>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</si>
  <si>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</si>
  <si>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</si>
  <si>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</si>
  <si>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</si>
  <si>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</si>
  <si>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</si>
  <si>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</si>
  <si>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</si>
  <si>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</si>
  <si>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</si>
  <si>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横浜市鶴見区鶴見中央４-３８-３５</t>
    <phoneticPr fontId="3"/>
  </si>
  <si>
    <t>㈱松尾工務店　代表取締役　松本文明</t>
    <phoneticPr fontId="3"/>
  </si>
  <si>
    <t>株式会社　松尾工務店</t>
    <phoneticPr fontId="3"/>
  </si>
  <si>
    <t>Ｄ－建設業</t>
    <phoneticPr fontId="3"/>
  </si>
  <si>
    <t>建設業</t>
    <phoneticPr fontId="3"/>
  </si>
  <si>
    <t>横浜市長</t>
    <phoneticPr fontId="3"/>
  </si>
  <si>
    <t>045-511-0023</t>
    <phoneticPr fontId="3"/>
  </si>
  <si>
    <t>汚泥：固化、再資源化
ガラス陶器類：溶融再資源化
紙くず：圧縮、再資源化
木くず：破砕、再資源化
がれき類：破砕、再資源化</t>
    <rPh sb="0" eb="2">
      <t>オデイ</t>
    </rPh>
    <rPh sb="3" eb="5">
      <t>コカ</t>
    </rPh>
    <rPh sb="6" eb="10">
      <t>サイシゲンカ</t>
    </rPh>
    <rPh sb="14" eb="16">
      <t>トウキ</t>
    </rPh>
    <rPh sb="16" eb="17">
      <t>ルイ</t>
    </rPh>
    <rPh sb="18" eb="24">
      <t>ヨウユウサイシゲンカ</t>
    </rPh>
    <rPh sb="25" eb="26">
      <t>カミ</t>
    </rPh>
    <rPh sb="29" eb="31">
      <t>アッシュク</t>
    </rPh>
    <rPh sb="32" eb="33">
      <t>サイ</t>
    </rPh>
    <rPh sb="33" eb="35">
      <t>シゲン</t>
    </rPh>
    <rPh sb="35" eb="36">
      <t>カ</t>
    </rPh>
    <rPh sb="37" eb="38">
      <t>キ</t>
    </rPh>
    <rPh sb="41" eb="43">
      <t>ハサイ</t>
    </rPh>
    <rPh sb="44" eb="48">
      <t>サイシゲンカ</t>
    </rPh>
    <rPh sb="52" eb="53">
      <t>ルイ</t>
    </rPh>
    <rPh sb="54" eb="56">
      <t>ハサイ</t>
    </rPh>
    <rPh sb="57" eb="61">
      <t>サイシゲンカ</t>
    </rPh>
    <phoneticPr fontId="3"/>
  </si>
  <si>
    <t>・工事担当の取締役が産業廃棄物に関する責任者として従事
・毎月開催する環境委員会にて環境負荷の低減などについて討議し結果を関係者に周知している各階層別の教育プログラムにより環境関連事項を教育している
・各工事現場に於いては、搬入材料の過剰梱包の削減や材料裁断時には材が発生しないよう注力する。
・工事担当者は廃棄物搬出時に立ち合い、搬出車両の確認、積載量等を確認し電子マニフェストデータを登録し結果を所長へ広告する
・Y-SDGS活動を通じて環境関連活動を推進させる</t>
    <rPh sb="215" eb="217">
      <t>カツドウ</t>
    </rPh>
    <rPh sb="218" eb="219">
      <t>ツウ</t>
    </rPh>
    <rPh sb="221" eb="227">
      <t>カンキョウカンレンカツドウ</t>
    </rPh>
    <rPh sb="228" eb="230">
      <t>スイシン</t>
    </rPh>
    <phoneticPr fontId="3"/>
  </si>
  <si>
    <t>・分別の徹底
・SDGSの活動推進
・ISO14001に基づく環境活動の推進
・材料裁断時の端材発生の抑制
・搬入材料の過剰梱包の抑制</t>
    <phoneticPr fontId="3"/>
  </si>
  <si>
    <t>上記取り組みの継続</t>
    <rPh sb="0" eb="3">
      <t>ジョウキト</t>
    </rPh>
    <rPh sb="4" eb="5">
      <t>ク</t>
    </rPh>
    <rPh sb="7" eb="9">
      <t>ケイゾク</t>
    </rPh>
    <phoneticPr fontId="3"/>
  </si>
  <si>
    <t>種類：金属くず、木くず、廃プラ、廃石膏ボード、段ボール等
夫々専用のコンテナを設置している</t>
    <phoneticPr fontId="3"/>
  </si>
  <si>
    <t>上記の分別の徹底と混合廃棄物を削減させるために
社員及び作業員への環境教育を徹底させる。</t>
    <phoneticPr fontId="3"/>
  </si>
  <si>
    <t>・分別の徹底
・SDGS活動の推進</t>
    <phoneticPr fontId="3"/>
  </si>
  <si>
    <t>上記の取り組みを徹底させ、廃棄物の削減と再資源化の向上を図る。</t>
    <phoneticPr fontId="3"/>
  </si>
  <si>
    <t>令和  7 年  6 月13日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</si>
</sst>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Normal="115" zoomScaleSheetLayoutView="100" workbookViewId="0">
      <selection activeCell="C32" sqref="C32:U33"/>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461</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452</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2235</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452</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449</v>
      </c>
      <c r="G54" s="496"/>
      <c r="H54" s="496"/>
      <c r="I54" s="496"/>
      <c r="J54" s="496"/>
      <c r="K54" s="496"/>
      <c r="L54" s="32" t="s">
        <v>48</v>
      </c>
      <c r="M54" s="32"/>
      <c r="N54" s="502" t="s">
        <v>450</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9310</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151</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10</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15210.2</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455</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10</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10647.3</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456</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457</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458</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15210.2</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15210.2</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459</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10647.3</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10647.3</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460</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6"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2.4</v>
      </c>
      <c r="P27" s="700"/>
      <c r="Q27" s="700"/>
      <c r="R27" s="700"/>
      <c r="S27" s="49" t="s">
        <v>38</v>
      </c>
      <c r="T27" s="70"/>
      <c r="U27" s="70"/>
      <c r="X27" s="68" t="s">
        <v>39</v>
      </c>
      <c r="Y27" s="71"/>
      <c r="AG27" s="58"/>
      <c r="AH27" s="58"/>
      <c r="AI27" s="58"/>
      <c r="AJ27" s="58"/>
      <c r="AK27" s="742">
        <f>+AG18+O27</f>
        <v>2.4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49.7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49.7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49.7</v>
      </c>
      <c r="P27" s="700"/>
      <c r="Q27" s="700"/>
      <c r="R27" s="700"/>
      <c r="S27" s="49" t="s">
        <v>38</v>
      </c>
      <c r="T27" s="70"/>
      <c r="U27" s="70"/>
      <c r="X27" s="68" t="s">
        <v>39</v>
      </c>
      <c r="Y27" s="71"/>
      <c r="AG27" s="58"/>
      <c r="AH27" s="58"/>
      <c r="AI27" s="58"/>
      <c r="AJ27" s="58"/>
      <c r="AK27" s="742">
        <f>+AG18+O27</f>
        <v>49.7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49.7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49.7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71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85.8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122.6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85.8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85.8</v>
      </c>
      <c r="P27" s="700"/>
      <c r="Q27" s="700"/>
      <c r="R27" s="700"/>
      <c r="S27" s="49" t="s">
        <v>38</v>
      </c>
      <c r="T27" s="70"/>
      <c r="U27" s="70"/>
      <c r="X27" s="68" t="s">
        <v>39</v>
      </c>
      <c r="Y27" s="71"/>
      <c r="AG27" s="58"/>
      <c r="AH27" s="58"/>
      <c r="AI27" s="58"/>
      <c r="AJ27" s="58"/>
      <c r="AK27" s="742">
        <f>+AG18+O27</f>
        <v>85.8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85.8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122.6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85.8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122.6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7331.1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10473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7331.1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7331.1</v>
      </c>
      <c r="P27" s="700"/>
      <c r="Q27" s="700"/>
      <c r="R27" s="700"/>
      <c r="S27" s="49" t="s">
        <v>38</v>
      </c>
      <c r="T27" s="70"/>
      <c r="U27" s="70"/>
      <c r="X27" s="68" t="s">
        <v>39</v>
      </c>
      <c r="Y27" s="71"/>
      <c r="AG27" s="58"/>
      <c r="AH27" s="58"/>
      <c r="AI27" s="58"/>
      <c r="AJ27" s="58"/>
      <c r="AK27" s="742">
        <f>+AG18+O27</f>
        <v>7331.1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7331.1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10473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7331.1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10473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　松尾工務店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305.3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436.2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305.3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305.3</v>
      </c>
      <c r="P27" s="700"/>
      <c r="Q27" s="700"/>
      <c r="R27" s="700"/>
      <c r="S27" s="49" t="s">
        <v>38</v>
      </c>
      <c r="T27" s="70"/>
      <c r="U27" s="70"/>
      <c r="X27" s="68" t="s">
        <v>39</v>
      </c>
      <c r="Y27" s="71"/>
      <c r="AG27" s="58"/>
      <c r="AH27" s="58"/>
      <c r="AI27" s="58"/>
      <c r="AJ27" s="58"/>
      <c r="AK27" s="742">
        <f>+AG18+O27</f>
        <v>305.3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305.3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436.2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305.3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436.2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D28"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　松尾工務店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3568.1</v>
      </c>
      <c r="I9" s="377">
        <f>IF(OR(ｳ.廃油!F24&gt;0,ｳ.廃油!F24&lt;0),ｳ.廃油!F24,IF(I$19&gt;0,"0",0))</f>
        <v>0</v>
      </c>
      <c r="J9" s="377">
        <f>IF(OR(ｴ.廃酸!$F24&gt;0,ｴ.廃酸!$F24&lt;0),ｴ.廃酸!F24,IF(J$19&gt;0,"0",0))</f>
        <v>0</v>
      </c>
      <c r="K9" s="377">
        <f>IF(OR(ｵ.廃ｱﾙｶﾘ!$F24&gt;0,ｵ.廃ｱﾙｶﾘ!$F24&lt;0),ｵ.廃ｱﾙｶﾘ!F24,IF(K$19&gt;0,"0",0))</f>
        <v>189.6</v>
      </c>
      <c r="L9" s="377">
        <f>IF(OR(ｶ.廃ﾌﾟﾗ類!F24&gt;0,ｶ.廃ﾌﾟﾗ類!F24&lt;0),ｶ.廃ﾌﾟﾗ類!F24,IF(L$19&gt;0,"0",0))</f>
        <v>101.4</v>
      </c>
      <c r="M9" s="377">
        <f>IF(OR(ｷ.紙くず!F24&gt;0,ｷ.紙くず!F24&lt;0),ｷ.紙くず!F24,IF(M$19&gt;0,"0",0))</f>
        <v>26.6</v>
      </c>
      <c r="N9" s="377">
        <f>IF(OR(ｸ.木くず!F24&gt;0,ｸ.木くず!F24&lt;0),ｸ.木くず!F24,IF(N$19&gt;0,"0",0))</f>
        <v>218.6</v>
      </c>
      <c r="O9" s="377">
        <f>IF(OR(ｹ.繊維くず!F24&gt;0,ｹ.繊維くず!F24&lt;0),ｹ.繊維くず!F24,IF(O$19&gt;0,"0",0))</f>
        <v>3.1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71</v>
      </c>
      <c r="T9" s="377">
        <f>IF(OR(ｾ.ｶﾞﾗｽ･ｺﾝｸﾘ･陶磁器くず!F24&gt;0,ｾ.ｶﾞﾗｽ･ｺﾝｸﾘ･陶磁器くず!F24&lt;0),ｾ.ｶﾞﾗｽ･ｺﾝｸﾘ･陶磁器くず!F24,IF(T$19&gt;0,"0",0))</f>
        <v>122.6</v>
      </c>
      <c r="U9" s="377">
        <f>IF(OR(ｿ.鉱さい!F24&gt;0,ｿ.鉱さい!F24&lt;0),ｿ.鉱さい!F24,IF(U$19&gt;0,"0",0))</f>
        <v>0</v>
      </c>
      <c r="V9" s="377">
        <f>IF(OR(ﾀ.がれき類!F24&gt;0,ﾀ.がれき類!F24&lt;0),ﾀ.がれき類!F24,IF(V$19&gt;0,"0",0))</f>
        <v>10473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436.2</v>
      </c>
      <c r="AA9" s="379">
        <f>IF(SUM(G9:Z9)&gt;0,SUM(G9:Z9),IF(AA$19&gt;0,"0",0))</f>
        <v>15210.2</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t="str">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t="str">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t="str">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t="str">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3568.1</v>
      </c>
      <c r="I14" s="383">
        <f>IF(OR(ｳ.廃油!F29&gt;0,ｳ.廃油!F29&lt;0),ｳ.廃油!F29,IF(I$19&gt;0,"0",0))</f>
        <v>0</v>
      </c>
      <c r="J14" s="383">
        <f>IF(OR(ｴ.廃酸!$F29&gt;0,ｴ.廃酸!$F29&lt;0),ｴ.廃酸!F29,IF(J$19&gt;0,"0",0))</f>
        <v>0</v>
      </c>
      <c r="K14" s="383">
        <f>IF(OR(ｵ.廃ｱﾙｶﾘ!$F29&gt;0,ｵ.廃ｱﾙｶﾘ!$F29&lt;0),ｵ.廃ｱﾙｶﾘ!F29,IF(K$19&gt;0,"0",0))</f>
        <v>189.6</v>
      </c>
      <c r="L14" s="383">
        <f>IF(OR(ｶ.廃ﾌﾟﾗ類!F29&gt;0,ｶ.廃ﾌﾟﾗ類!F29&lt;0),ｶ.廃ﾌﾟﾗ類!F29,IF(L$19&gt;0,"0",0))</f>
        <v>101.4</v>
      </c>
      <c r="M14" s="383">
        <f>IF(OR(ｷ.紙くず!F29&gt;0,ｷ.紙くず!F29&lt;0),ｷ.紙くず!F29,IF(M$19&gt;0,"0",0))</f>
        <v>26.6</v>
      </c>
      <c r="N14" s="383">
        <f>IF(OR(ｸ.木くず!F29&gt;0,ｸ.木くず!F29&lt;0),ｸ.木くず!F29,IF(N$19&gt;0,"0",0))</f>
        <v>218.6</v>
      </c>
      <c r="O14" s="383">
        <f>IF(OR(ｹ.繊維くず!F29&gt;0,ｹ.繊維くず!F29&lt;0),ｹ.繊維くず!F29,IF(O$19&gt;0,"0",0))</f>
        <v>3.1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71</v>
      </c>
      <c r="T14" s="383">
        <f>IF(OR(ｾ.ｶﾞﾗｽ･ｺﾝｸﾘ･陶磁器くず!F29&gt;0,ｾ.ｶﾞﾗｽ･ｺﾝｸﾘ･陶磁器くず!F29&lt;0),ｾ.ｶﾞﾗｽ･ｺﾝｸﾘ･陶磁器くず!F29,IF(T$19&gt;0,"0",0))</f>
        <v>122.6</v>
      </c>
      <c r="U14" s="383">
        <f>IF(OR(ｿ.鉱さい!F29&gt;0,ｿ.鉱さい!F29&lt;0),ｿ.鉱さい!F29,IF(U$19&gt;0,"0",0))</f>
        <v>0</v>
      </c>
      <c r="V14" s="383">
        <f>IF(OR(ﾀ.がれき類!F29&gt;0,ﾀ.がれき類!F29&lt;0),ﾀ.がれき類!F29,IF(V$19&gt;0,"0",0))</f>
        <v>10473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436.2</v>
      </c>
      <c r="AA14" s="385">
        <f t="shared" si="0"/>
        <v>15210.2</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t="str">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3568.1</v>
      </c>
      <c r="I16" s="383">
        <f>IF(OR(ｳ.廃油!F31&gt;0,ｳ.廃油!F31&lt;0),ｳ.廃油!F31,IF(I$19&gt;0,"0",0))</f>
        <v>0</v>
      </c>
      <c r="J16" s="383">
        <f>IF(OR(ｴ.廃酸!$F31&gt;0,ｴ.廃酸!$F31&lt;0),ｴ.廃酸!F31,IF(J$19&gt;0,"0",0))</f>
        <v>0</v>
      </c>
      <c r="K16" s="383">
        <f>IF(OR(ｵ.廃ｱﾙｶﾘ!$F31&gt;0,ｵ.廃ｱﾙｶﾘ!$F31&lt;0),ｵ.廃ｱﾙｶﾘ!F31,IF(K$19&gt;0,"0",0))</f>
        <v>189.6</v>
      </c>
      <c r="L16" s="383">
        <f>IF(OR(ｶ.廃ﾌﾟﾗ類!F31&gt;0,ｶ.廃ﾌﾟﾗ類!F31&lt;0),ｶ.廃ﾌﾟﾗ類!F31,IF(L$19&gt;0,"0",0))</f>
        <v>101.4</v>
      </c>
      <c r="M16" s="383">
        <f>IF(OR(ｷ.紙くず!F31&gt;0,ｷ.紙くず!F31&lt;0),ｷ.紙くず!F31,IF(M$19&gt;0,"0",0))</f>
        <v>26.6</v>
      </c>
      <c r="N16" s="383">
        <f>IF(OR(ｸ.木くず!F31&gt;0,ｸ.木くず!F31&lt;0),ｸ.木くず!F31,IF(N$19&gt;0,"0",0))</f>
        <v>218.6</v>
      </c>
      <c r="O16" s="383">
        <f>IF(OR(ｹ.繊維くず!F31&gt;0,ｹ.繊維くず!F31&lt;0),ｹ.繊維くず!F31,IF(O$19&gt;0,"0",0))</f>
        <v>3.1</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71</v>
      </c>
      <c r="T16" s="383">
        <f>IF(OR(ｾ.ｶﾞﾗｽ･ｺﾝｸﾘ･陶磁器くず!F31&gt;0,ｾ.ｶﾞﾗｽ･ｺﾝｸﾘ･陶磁器くず!F31&lt;0),ｾ.ｶﾞﾗｽ･ｺﾝｸﾘ･陶磁器くず!F31,IF(T$19&gt;0,"0",0))</f>
        <v>122.6</v>
      </c>
      <c r="U16" s="383">
        <f>IF(OR(ｿ.鉱さい!F31&gt;0,ｿ.鉱さい!F31&lt;0),ｿ.鉱さい!F31,IF(U$19&gt;0,"0",0))</f>
        <v>0</v>
      </c>
      <c r="V16" s="383">
        <f>IF(OR(ﾀ.がれき類!F31&gt;0,ﾀ.がれき類!F31&lt;0),ﾀ.がれき類!F31,IF(V$19&gt;0,"0",0))</f>
        <v>10473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436.2</v>
      </c>
      <c r="AA16" s="385">
        <f t="shared" si="0"/>
        <v>15210.2</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t="str">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t="str">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2497.6999999999998</v>
      </c>
      <c r="I19" s="389">
        <f t="shared" si="1"/>
        <v>0</v>
      </c>
      <c r="J19" s="389">
        <f t="shared" si="1"/>
        <v>0</v>
      </c>
      <c r="K19" s="389">
        <f t="shared" si="1"/>
        <v>132.69999999999999</v>
      </c>
      <c r="L19" s="389">
        <f t="shared" si="1"/>
        <v>71</v>
      </c>
      <c r="M19" s="389">
        <f t="shared" si="1"/>
        <v>18.600000000000001</v>
      </c>
      <c r="N19" s="389">
        <f t="shared" si="1"/>
        <v>153</v>
      </c>
      <c r="O19" s="389">
        <f t="shared" si="1"/>
        <v>2.4</v>
      </c>
      <c r="P19" s="389">
        <f t="shared" si="1"/>
        <v>0</v>
      </c>
      <c r="Q19" s="389">
        <f t="shared" si="1"/>
        <v>0</v>
      </c>
      <c r="R19" s="389">
        <f t="shared" si="1"/>
        <v>0</v>
      </c>
      <c r="S19" s="389">
        <f t="shared" si="1"/>
        <v>49.7</v>
      </c>
      <c r="T19" s="389">
        <f t="shared" si="1"/>
        <v>85.8</v>
      </c>
      <c r="U19" s="389">
        <f t="shared" si="1"/>
        <v>0</v>
      </c>
      <c r="V19" s="389">
        <f t="shared" si="1"/>
        <v>7331.1</v>
      </c>
      <c r="W19" s="389">
        <f t="shared" si="1"/>
        <v>0</v>
      </c>
      <c r="X19" s="389">
        <f t="shared" si="1"/>
        <v>0</v>
      </c>
      <c r="Y19" s="389">
        <f t="shared" si="1"/>
        <v>0</v>
      </c>
      <c r="Z19" s="390">
        <f t="shared" si="1"/>
        <v>305.3</v>
      </c>
      <c r="AA19" s="391">
        <f t="shared" ref="AA19:AA25" si="2">SUM(G19:Z19)</f>
        <v>10647.3</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2497.6999999999998</v>
      </c>
      <c r="I37" s="424">
        <f t="shared" si="8"/>
        <v>0</v>
      </c>
      <c r="J37" s="424">
        <f t="shared" si="8"/>
        <v>0</v>
      </c>
      <c r="K37" s="424">
        <f t="shared" si="8"/>
        <v>132.69999999999999</v>
      </c>
      <c r="L37" s="424">
        <f t="shared" si="8"/>
        <v>71</v>
      </c>
      <c r="M37" s="424">
        <f t="shared" si="8"/>
        <v>18.600000000000001</v>
      </c>
      <c r="N37" s="424">
        <f t="shared" si="8"/>
        <v>153</v>
      </c>
      <c r="O37" s="424">
        <f t="shared" si="8"/>
        <v>2.4</v>
      </c>
      <c r="P37" s="424">
        <f t="shared" si="8"/>
        <v>0</v>
      </c>
      <c r="Q37" s="424">
        <f t="shared" si="8"/>
        <v>0</v>
      </c>
      <c r="R37" s="424">
        <f t="shared" si="8"/>
        <v>0</v>
      </c>
      <c r="S37" s="424">
        <f t="shared" si="8"/>
        <v>49.7</v>
      </c>
      <c r="T37" s="424">
        <f t="shared" si="8"/>
        <v>85.8</v>
      </c>
      <c r="U37" s="424">
        <f t="shared" si="8"/>
        <v>0</v>
      </c>
      <c r="V37" s="424">
        <f t="shared" si="8"/>
        <v>7331.1</v>
      </c>
      <c r="W37" s="424">
        <f t="shared" si="8"/>
        <v>0</v>
      </c>
      <c r="X37" s="424">
        <f t="shared" si="8"/>
        <v>0</v>
      </c>
      <c r="Y37" s="424">
        <f t="shared" si="8"/>
        <v>0</v>
      </c>
      <c r="Z37" s="425">
        <f t="shared" si="8"/>
        <v>305.3</v>
      </c>
      <c r="AA37" s="426">
        <f t="shared" si="4"/>
        <v>10647.3</v>
      </c>
    </row>
    <row r="38" spans="2:27" ht="24" customHeight="1" x14ac:dyDescent="0.15">
      <c r="B38" s="170"/>
      <c r="C38" s="776"/>
      <c r="D38" s="227"/>
      <c r="E38" s="225" t="s">
        <v>319</v>
      </c>
      <c r="F38" s="443"/>
      <c r="G38" s="415">
        <f t="shared" ref="G38:Z38" si="9">SUM(G39:G41)</f>
        <v>0</v>
      </c>
      <c r="H38" s="415">
        <f t="shared" si="9"/>
        <v>2497.6999999999998</v>
      </c>
      <c r="I38" s="415">
        <f t="shared" si="9"/>
        <v>0</v>
      </c>
      <c r="J38" s="415">
        <f t="shared" si="9"/>
        <v>0</v>
      </c>
      <c r="K38" s="415">
        <f t="shared" si="9"/>
        <v>132.69999999999999</v>
      </c>
      <c r="L38" s="415">
        <f t="shared" si="9"/>
        <v>71</v>
      </c>
      <c r="M38" s="415">
        <f t="shared" si="9"/>
        <v>18.600000000000001</v>
      </c>
      <c r="N38" s="415">
        <f t="shared" si="9"/>
        <v>153</v>
      </c>
      <c r="O38" s="415">
        <f t="shared" si="9"/>
        <v>2.4</v>
      </c>
      <c r="P38" s="415">
        <f t="shared" si="9"/>
        <v>0</v>
      </c>
      <c r="Q38" s="415">
        <f t="shared" si="9"/>
        <v>0</v>
      </c>
      <c r="R38" s="415">
        <f t="shared" si="9"/>
        <v>0</v>
      </c>
      <c r="S38" s="415">
        <f t="shared" si="9"/>
        <v>49.7</v>
      </c>
      <c r="T38" s="415">
        <f t="shared" si="9"/>
        <v>85.8</v>
      </c>
      <c r="U38" s="415">
        <f t="shared" si="9"/>
        <v>0</v>
      </c>
      <c r="V38" s="415">
        <f t="shared" si="9"/>
        <v>7331.1</v>
      </c>
      <c r="W38" s="415">
        <f t="shared" si="9"/>
        <v>0</v>
      </c>
      <c r="X38" s="415">
        <f t="shared" si="9"/>
        <v>0</v>
      </c>
      <c r="Y38" s="415">
        <f t="shared" si="9"/>
        <v>0</v>
      </c>
      <c r="Z38" s="416">
        <f t="shared" si="9"/>
        <v>305.3</v>
      </c>
      <c r="AA38" s="417">
        <f t="shared" si="4"/>
        <v>10647.3</v>
      </c>
    </row>
    <row r="39" spans="2:27" ht="24" customHeight="1" x14ac:dyDescent="0.15">
      <c r="B39" s="170"/>
      <c r="C39" s="776"/>
      <c r="D39" s="228"/>
      <c r="E39" s="223"/>
      <c r="F39" s="221" t="s">
        <v>233</v>
      </c>
      <c r="G39" s="418">
        <f>+ｱ.燃え殻!$Z$28</f>
        <v>0</v>
      </c>
      <c r="H39" s="418">
        <f>+ｲ.汚泥!$Z$28</f>
        <v>2497.6999999999998</v>
      </c>
      <c r="I39" s="418">
        <f>+ｳ.廃油!$Z$28</f>
        <v>0</v>
      </c>
      <c r="J39" s="418">
        <f>+ｴ.廃酸!$Z$28</f>
        <v>0</v>
      </c>
      <c r="K39" s="418">
        <f>+ｵ.廃ｱﾙｶﾘ!$Z$28</f>
        <v>132.69999999999999</v>
      </c>
      <c r="L39" s="418">
        <f>+ｶ.廃ﾌﾟﾗ類!$Z$28</f>
        <v>71</v>
      </c>
      <c r="M39" s="418">
        <f>+ｷ.紙くず!$Z$28</f>
        <v>18.600000000000001</v>
      </c>
      <c r="N39" s="418">
        <f>+ｸ.木くず!$Z$28</f>
        <v>153</v>
      </c>
      <c r="O39" s="418">
        <f>+ｹ.繊維くず!$Z$28</f>
        <v>2.4</v>
      </c>
      <c r="P39" s="418">
        <f>+ｺ.動植物性残さ!$Z$28</f>
        <v>0</v>
      </c>
      <c r="Q39" s="418">
        <f>+ｻ.動物系固形不要物!$Z$28</f>
        <v>0</v>
      </c>
      <c r="R39" s="418">
        <f>+ｼ.ｺﾞﾑくず!$Z$28</f>
        <v>0</v>
      </c>
      <c r="S39" s="418">
        <f>+ｽ.金属くず!$Z$28</f>
        <v>49.7</v>
      </c>
      <c r="T39" s="418">
        <f>+ｾ.ｶﾞﾗｽ･ｺﾝｸﾘ･陶磁器くず!$Z$28</f>
        <v>85.8</v>
      </c>
      <c r="U39" s="418">
        <f>+ｿ.鉱さい!$Z$28</f>
        <v>0</v>
      </c>
      <c r="V39" s="418">
        <f>+ﾀ.がれき類!$Z$28</f>
        <v>7331.1</v>
      </c>
      <c r="W39" s="418">
        <f>+ﾁ.動物のふん尿!$Z$28</f>
        <v>0</v>
      </c>
      <c r="X39" s="418">
        <f>+ﾂ.動物の死体!$Z$28</f>
        <v>0</v>
      </c>
      <c r="Y39" s="418">
        <f>+ﾃ.ばいじん!$Z$28</f>
        <v>0</v>
      </c>
      <c r="Z39" s="419">
        <f>+ﾄ.混合廃棄物その他!$Z$28</f>
        <v>305.3</v>
      </c>
      <c r="AA39" s="420">
        <f t="shared" si="4"/>
        <v>10647.3</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2497.6999999999998</v>
      </c>
      <c r="I43" s="427">
        <f>+ｳ.廃油!$AK$27</f>
        <v>0</v>
      </c>
      <c r="J43" s="427">
        <f>+ｴ.廃酸!$AK$27</f>
        <v>0</v>
      </c>
      <c r="K43" s="427">
        <f>+ｵ.廃ｱﾙｶﾘ!$AK$27</f>
        <v>132.69999999999999</v>
      </c>
      <c r="L43" s="427">
        <f>+ｶ.廃ﾌﾟﾗ類!$AK$27</f>
        <v>71</v>
      </c>
      <c r="M43" s="427">
        <f>+ｷ.紙くず!$AK$27</f>
        <v>18.600000000000001</v>
      </c>
      <c r="N43" s="427">
        <f>+ｸ.木くず!$AK$27</f>
        <v>153</v>
      </c>
      <c r="O43" s="427">
        <f>+ｹ.繊維くず!$AK$27</f>
        <v>2.4</v>
      </c>
      <c r="P43" s="427">
        <f>+ｺ.動植物性残さ!$AK$27</f>
        <v>0</v>
      </c>
      <c r="Q43" s="427">
        <f>+ｻ.動物系固形不要物!$AK$27</f>
        <v>0</v>
      </c>
      <c r="R43" s="427">
        <f>+ｼ.ｺﾞﾑくず!$AK$27</f>
        <v>0</v>
      </c>
      <c r="S43" s="427">
        <f>+ｽ.金属くず!$AK$27</f>
        <v>49.7</v>
      </c>
      <c r="T43" s="427">
        <f>+ｾ.ｶﾞﾗｽ･ｺﾝｸﾘ･陶磁器くず!$AK$27</f>
        <v>85.8</v>
      </c>
      <c r="U43" s="427">
        <f>+ｿ.鉱さい!$AK$27</f>
        <v>0</v>
      </c>
      <c r="V43" s="427">
        <f>+ﾀ.がれき類!$AK$27</f>
        <v>7331.1</v>
      </c>
      <c r="W43" s="427">
        <f>+ﾁ.動物のふん尿!$AK$27</f>
        <v>0</v>
      </c>
      <c r="X43" s="427">
        <f>+ﾂ.動物の死体!$AK$27</f>
        <v>0</v>
      </c>
      <c r="Y43" s="427">
        <f>+ﾃ.ばいじん!$AK$27</f>
        <v>0</v>
      </c>
      <c r="Z43" s="428">
        <f>+ﾄ.混合廃棄物その他!$AK$27</f>
        <v>305.3</v>
      </c>
      <c r="AA43" s="429">
        <f t="shared" si="4"/>
        <v>10647.3</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2497.6999999999998</v>
      </c>
      <c r="I45" s="433">
        <f>+ｳ.廃油!$AR$24</f>
        <v>0</v>
      </c>
      <c r="J45" s="433">
        <f>+ｴ.廃酸!$AR$24</f>
        <v>0</v>
      </c>
      <c r="K45" s="433">
        <f>+ｵ.廃ｱﾙｶﾘ!$AR$24</f>
        <v>132.69999999999999</v>
      </c>
      <c r="L45" s="433">
        <f>+ｶ.廃ﾌﾟﾗ類!$AR$24</f>
        <v>71</v>
      </c>
      <c r="M45" s="433">
        <f>+ｷ.紙くず!$AR$24</f>
        <v>18.600000000000001</v>
      </c>
      <c r="N45" s="433">
        <f>+ｸ.木くず!$AR$24</f>
        <v>153</v>
      </c>
      <c r="O45" s="433">
        <f>+ｹ.繊維くず!$AR$24</f>
        <v>2.4</v>
      </c>
      <c r="P45" s="433">
        <f>+ｺ.動植物性残さ!$AR$24</f>
        <v>0</v>
      </c>
      <c r="Q45" s="433">
        <f>+ｻ.動物系固形不要物!$AR$24</f>
        <v>0</v>
      </c>
      <c r="R45" s="433">
        <f>+ｼ.ｺﾞﾑくず!$AR$24</f>
        <v>0</v>
      </c>
      <c r="S45" s="433">
        <f>+ｽ.金属くず!$AR$24</f>
        <v>49.7</v>
      </c>
      <c r="T45" s="433">
        <f>+ｾ.ｶﾞﾗｽ･ｺﾝｸﾘ･陶磁器くず!$AR$24</f>
        <v>85.8</v>
      </c>
      <c r="U45" s="433">
        <f>+ｿ.鉱さい!$AR$24</f>
        <v>0</v>
      </c>
      <c r="V45" s="433">
        <f>+ﾀ.がれき類!$AR$24</f>
        <v>7331.1</v>
      </c>
      <c r="W45" s="433">
        <f>+ﾁ.動物のふん尿!$AR$24</f>
        <v>0</v>
      </c>
      <c r="X45" s="433">
        <f>+ﾂ.動物の死体!$AR$24</f>
        <v>0</v>
      </c>
      <c r="Y45" s="433">
        <f>+ﾃ.ばいじん!$AR$24</f>
        <v>0</v>
      </c>
      <c r="Z45" s="434">
        <f>+ﾄ.混合廃棄物その他!$AR$24</f>
        <v>305.3</v>
      </c>
      <c r="AA45" s="435">
        <f t="shared" si="4"/>
        <v>10647.3</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6065.7999999999993</v>
      </c>
      <c r="I55" s="480">
        <f t="shared" si="10"/>
        <v>0</v>
      </c>
      <c r="J55" s="480">
        <f t="shared" si="10"/>
        <v>0</v>
      </c>
      <c r="K55" s="480">
        <f t="shared" si="10"/>
        <v>322.29999999999995</v>
      </c>
      <c r="L55" s="480">
        <f t="shared" si="10"/>
        <v>172.4</v>
      </c>
      <c r="M55" s="480">
        <f t="shared" si="10"/>
        <v>45.2</v>
      </c>
      <c r="N55" s="480">
        <f t="shared" si="10"/>
        <v>371.6</v>
      </c>
      <c r="O55" s="480">
        <f t="shared" si="10"/>
        <v>5.5</v>
      </c>
      <c r="P55" s="480">
        <f t="shared" si="10"/>
        <v>0</v>
      </c>
      <c r="Q55" s="480">
        <f t="shared" si="10"/>
        <v>0</v>
      </c>
      <c r="R55" s="480">
        <f t="shared" si="10"/>
        <v>0</v>
      </c>
      <c r="S55" s="480">
        <f t="shared" si="10"/>
        <v>120.7</v>
      </c>
      <c r="T55" s="480">
        <f t="shared" si="10"/>
        <v>208.39999999999998</v>
      </c>
      <c r="U55" s="480">
        <f t="shared" si="10"/>
        <v>0</v>
      </c>
      <c r="V55" s="480">
        <f t="shared" si="10"/>
        <v>17804.099999999999</v>
      </c>
      <c r="W55" s="480">
        <f t="shared" si="10"/>
        <v>0</v>
      </c>
      <c r="X55" s="480">
        <f t="shared" si="10"/>
        <v>0</v>
      </c>
      <c r="Y55" s="480">
        <f t="shared" si="10"/>
        <v>0</v>
      </c>
      <c r="Z55" s="480">
        <f t="shared" si="10"/>
        <v>741.5</v>
      </c>
      <c r="AA55" s="481">
        <f>+AA9+AA19+AA20</f>
        <v>25857.5</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 月13日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横浜市鶴見区鶴見中央４-３８-３５</v>
      </c>
      <c r="M16" s="851"/>
      <c r="N16" s="851"/>
      <c r="O16" s="851"/>
      <c r="P16" s="851"/>
      <c r="Q16" s="851"/>
      <c r="R16" s="851"/>
      <c r="S16" s="851"/>
      <c r="T16" s="851"/>
      <c r="U16" s="282"/>
    </row>
    <row r="17" spans="1:21" ht="26.25" customHeight="1" x14ac:dyDescent="0.15">
      <c r="C17" s="86"/>
      <c r="I17" s="25"/>
      <c r="J17" s="25" t="s">
        <v>7</v>
      </c>
      <c r="K17" s="25"/>
      <c r="L17" s="851" t="str">
        <f>+表紙!L41</f>
        <v>㈱松尾工務店　代表取締役　松本文明</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045-511-0023</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　松尾工務店</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2235</v>
      </c>
      <c r="Q25" s="823"/>
      <c r="R25" s="823"/>
      <c r="S25" s="823"/>
      <c r="T25" s="823"/>
      <c r="U25" s="824"/>
    </row>
    <row r="26" spans="1:21" ht="26.25" customHeight="1" x14ac:dyDescent="0.15">
      <c r="C26" s="570" t="s">
        <v>11</v>
      </c>
      <c r="D26" s="571"/>
      <c r="E26" s="572"/>
      <c r="F26" s="838" t="str">
        <f>+表紙!F50</f>
        <v>横浜市鶴見区鶴見中央４-３８-３５</v>
      </c>
      <c r="G26" s="839"/>
      <c r="H26" s="839"/>
      <c r="I26" s="839"/>
      <c r="J26" s="839"/>
      <c r="K26" s="839"/>
      <c r="L26" s="839"/>
      <c r="M26" s="839"/>
      <c r="N26" s="341" t="s">
        <v>172</v>
      </c>
      <c r="O26"/>
      <c r="P26"/>
      <c r="Q26" s="833" t="str">
        <f>IF(+表紙!Q50="","",+表紙!Q50)</f>
        <v>045-511-0023</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建設業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9310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151</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10</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15210.2</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・分別の徹底
・SDGSの活動推進
・ISO14001に基づく環境活動の推進
・材料裁断時の端材発生の抑制
・搬入材料の過剰梱包の抑制</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10</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10647.3</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上記取り組みの継続</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種類：金属くず、木くず、廃プラ、廃石膏ボード、段ボール等
夫々専用のコンテナを設置している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上記の分別の徹底と混合廃棄物を削減させるために
社員及び作業員への環境教育を徹底させる。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15210.2</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15210.2</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・分別の徹底
・SDGS活動の推進</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10647.3</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10647.3</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上記の取り組みを徹底させ、廃棄物の削減と再資源化の向上を図る。</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2497.6999999999998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3568.1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2497.6999999999998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2497.6999999999998</v>
      </c>
      <c r="P27" s="700"/>
      <c r="Q27" s="700"/>
      <c r="R27" s="700"/>
      <c r="S27" s="49" t="s">
        <v>38</v>
      </c>
      <c r="T27" s="70"/>
      <c r="U27" s="70"/>
      <c r="X27" s="68" t="s">
        <v>39</v>
      </c>
      <c r="Y27" s="71"/>
      <c r="AG27" s="58"/>
      <c r="AH27" s="58"/>
      <c r="AI27" s="58"/>
      <c r="AJ27" s="58"/>
      <c r="AK27" s="742">
        <f>+AG18+O27</f>
        <v>2497.6999999999998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2497.6999999999998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3568.1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2497.6999999999998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3568.1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132.69999999999999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189.6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132.69999999999999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132.69999999999999</v>
      </c>
      <c r="P27" s="700"/>
      <c r="Q27" s="700"/>
      <c r="R27" s="700"/>
      <c r="S27" s="49" t="s">
        <v>38</v>
      </c>
      <c r="T27" s="70"/>
      <c r="U27" s="70"/>
      <c r="X27" s="68" t="s">
        <v>39</v>
      </c>
      <c r="Y27" s="71"/>
      <c r="AG27" s="58"/>
      <c r="AH27" s="58"/>
      <c r="AI27" s="58"/>
      <c r="AJ27" s="58"/>
      <c r="AK27" s="742">
        <f>+AG18+O27</f>
        <v>132.69999999999999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132.69999999999999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189.6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132.69999999999999</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189.6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101.4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71</v>
      </c>
      <c r="P27" s="700"/>
      <c r="Q27" s="700"/>
      <c r="R27" s="700"/>
      <c r="S27" s="49" t="s">
        <v>38</v>
      </c>
      <c r="T27" s="70"/>
      <c r="U27" s="70"/>
      <c r="X27" s="68" t="s">
        <v>39</v>
      </c>
      <c r="Y27" s="71"/>
      <c r="AG27" s="58"/>
      <c r="AH27" s="58"/>
      <c r="AI27" s="58"/>
      <c r="AJ27" s="58"/>
      <c r="AK27" s="742">
        <f>+AG18+O27</f>
        <v>71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101.4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71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101.4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18.600000000000001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18.600000000000001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18.600000000000001</v>
      </c>
      <c r="P27" s="700"/>
      <c r="Q27" s="700"/>
      <c r="R27" s="700"/>
      <c r="S27" s="49" t="s">
        <v>38</v>
      </c>
      <c r="T27" s="70"/>
      <c r="U27" s="70"/>
      <c r="X27" s="68" t="s">
        <v>39</v>
      </c>
      <c r="Y27" s="71"/>
      <c r="AG27" s="58"/>
      <c r="AH27" s="58"/>
      <c r="AI27" s="58"/>
      <c r="AJ27" s="58"/>
      <c r="AK27" s="742">
        <f>+AG18+O27</f>
        <v>18.600000000000001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18.600000000000001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18.600000000000001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26.6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松尾工務店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153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218.6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153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153</v>
      </c>
      <c r="P27" s="700"/>
      <c r="Q27" s="700"/>
      <c r="R27" s="700"/>
      <c r="S27" s="49" t="s">
        <v>38</v>
      </c>
      <c r="T27" s="70"/>
      <c r="U27" s="70"/>
      <c r="X27" s="68" t="s">
        <v>39</v>
      </c>
      <c r="Y27" s="71"/>
      <c r="AG27" s="58"/>
      <c r="AH27" s="58"/>
      <c r="AI27" s="58"/>
      <c r="AJ27" s="58"/>
      <c r="AK27" s="742">
        <f>+AG18+O27</f>
        <v>153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153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218.6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153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218.6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2025-06-13T05:59:48Z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