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5B9DE8D0-278C-49A9-B34B-FA46EB3099EA}" xr6:coauthVersionLast="47" xr6:coauthVersionMax="47" xr10:uidLastSave="{00000000-0000-0000-0000-000000000000}"/>
  <bookViews>
    <workbookView xWindow="23880" yWindow="-120" windowWidth="24240" windowHeight="1374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1"/>
  <c r="S60" i="94" s="1"/>
  <c r="AL31" i="79"/>
  <c r="R60" i="94" s="1"/>
  <c r="AL31" i="89"/>
  <c r="Q60" i="94" s="1"/>
  <c r="AL31" i="88"/>
  <c r="P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M49" i="94"/>
  <c r="N49" i="94"/>
  <c r="F12" i="89"/>
  <c r="H24" i="89" s="1"/>
  <c r="Y18" i="91"/>
  <c r="P16" i="91" s="1"/>
  <c r="X58" i="94" s="1"/>
  <c r="H31" i="87" l="1"/>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80"/>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<sst xmlns="http://schemas.openxmlformats.org/spreadsheetml/2006/main" count="3304" uniqueCount="472">
  <si>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</si>
  <si>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</si>
  <si>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</si>
  <si>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</si>
  <si>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</si>
  <si>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</si>
  <si>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</si>
  <si>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</si>
  <si>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</si>
  <si>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</si>
  <si>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</si>
  <si>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</si>
  <si>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</si>
  <si>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</si>
  <si>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</si>
  <si>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</si>
  <si>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</si>
  <si>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</si>
  <si>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</si>
  <si>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</si>
  <si>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</si>
  <si>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</si>
  <si>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</si>
  <si>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</si>
  <si>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</si>
  <si>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</si>
  <si>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</si>
  <si>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</si>
  <si>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</si>
  <si>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</si>
  <si>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</si>
  <si>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</si>
  <si>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</si>
  <si>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</si>
  <si>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</si>
  <si>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</si>
  <si>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</si>
  <si>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</si>
  <si>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</si>
  <si>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</si>
  <si>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</si>
  <si>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</si>
  <si>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</si>
  <si>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</si>
  <si>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</si>
  <si>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</si>
  <si>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</si>
  <si>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</si>
  <si>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</si>
  <si>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</si>
  <si>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</si>
  <si>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</si>
  <si>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</si>
  <si>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</si>
  <si>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</si>
  <si>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</si>
  <si>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</si>
  <si>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</si>
  <si>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</si>
  <si>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</si>
  <si>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</si>
  <si>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</si>
  <si>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</si>
  <si>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</si>
  <si>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</si>
  <si>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</si>
  <si>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</si>
  <si>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</si>
  <si>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</si>
  <si>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</si>
  <si>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</si>
  <si>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</si>
  <si>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</si>
  <si>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</si>
  <si>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</si>
  <si>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</si>
  <si>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</si>
  <si>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</si>
  <si>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</si>
  <si>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</si>
  <si>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</si>
  <si>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</si>
  <si>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</si>
  <si>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</si>
  <si>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</si>
  <si>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</si>
  <si>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</si>
  <si>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</si>
  <si>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</si>
  <si>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</si>
  <si>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</si>
  <si>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</si>
  <si>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</si>
  <si>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</si>
  <si>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</si>
  <si>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</si>
  <si>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</si>
  <si>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</si>
  <si>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</si>
  <si>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</si>
  <si>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</si>
  <si>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</si>
  <si>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</si>
  <si>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</si>
  <si>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</si>
  <si>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</si>
  <si>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</si>
  <si>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</si>
  <si>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</si>
  <si>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</si>
  <si>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</si>
  <si>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</si>
  <si>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</si>
  <si>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</si>
  <si>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</si>
  <si>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</si>
  <si>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</si>
  <si>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</si>
  <si>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</si>
  <si>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</si>
  <si>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</si>
  <si>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</si>
  <si>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</si>
  <si>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</si>
  <si>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</si>
  <si>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</si>
  <si>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</si>
  <si>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</si>
  <si>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</si>
  <si>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</si>
  <si>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</si>
  <si>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</si>
  <si>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</si>
  <si>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</si>
  <si>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</si>
  <si>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</si>
  <si>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</si>
  <si>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</si>
  <si>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</si>
  <si>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</si>
  <si>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</si>
  <si>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</si>
  <si>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</si>
  <si>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</si>
  <si>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</si>
  <si>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</si>
  <si>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</si>
  <si>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</si>
  <si>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</si>
  <si>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</si>
  <si>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</si>
  <si>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</si>
  <si>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</si>
  <si>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</si>
  <si>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</si>
  <si>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</si>
  <si>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</si>
  <si>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</si>
  <si>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</si>
  <si>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</si>
  <si>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</si>
  <si>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</si>
  <si>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</si>
  <si>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</si>
  <si>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</si>
  <si>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</si>
  <si>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</si>
  <si>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</si>
  <si>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</si>
  <si>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</si>
  <si>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</si>
  <si>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</si>
  <si>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</si>
  <si>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</si>
  <si>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</si>
  <si>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</si>
  <si>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</si>
  <si>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</si>
  <si>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</si>
  <si>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</si>
  <si>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</si>
  <si>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</si>
  <si>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</si>
  <si>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</si>
  <si>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</si>
  <si>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</si>
  <si>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</si>
  <si>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</si>
  <si>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</si>
  <si>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</si>
  <si>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</si>
  <si>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</si>
  <si>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</si>
  <si>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</si>
  <si>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</si>
  <si>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</si>
  <si>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</si>
  <si>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</si>
  <si>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</si>
  <si>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</si>
  <si>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</si>
  <si>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</si>
  <si>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</si>
  <si>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</si>
  <si>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</si>
  <si>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</si>
  <si>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</si>
  <si>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</si>
  <si>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</si>
  <si>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</si>
  <si>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</si>
  <si>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</si>
  <si>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</si>
  <si>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</si>
  <si>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</si>
  <si>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</si>
  <si>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</si>
  <si>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</si>
  <si>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</si>
  <si>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</si>
  <si>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</si>
  <si>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</si>
  <si>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</si>
  <si>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</si>
  <si>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</si>
  <si>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</si>
  <si>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</si>
  <si>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</si>
  <si>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</si>
  <si>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</si>
  <si>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</si>
  <si>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</si>
  <si>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</si>
  <si>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</si>
  <si>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</si>
  <si>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</si>
  <si>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</si>
  <si>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</si>
  <si>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</si>
  <si>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</si>
  <si>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</si>
  <si>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</si>
  <si>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</si>
  <si>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</si>
  <si>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</si>
  <si>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</si>
  <si>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</si>
  <si>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</si>
  <si>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</si>
  <si>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</si>
  <si>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</si>
  <si>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</si>
  <si>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</si>
  <si>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</si>
  <si>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</si>
  <si>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</si>
  <si>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</si>
  <si>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</si>
  <si>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</si>
  <si>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</si>
  <si>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</si>
  <si>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</si>
  <si>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</si>
  <si>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</si>
  <si>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</si>
  <si>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</si>
  <si>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</si>
  <si>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</si>
  <si>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</si>
  <si>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</si>
  <si>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</si>
  <si>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</si>
  <si>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</si>
  <si>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</si>
  <si>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</si>
  <si>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</si>
  <si>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</si>
  <si>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</si>
  <si>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</si>
  <si>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</si>
  <si>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</si>
  <si>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</si>
  <si>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</si>
  <si>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</si>
  <si>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</si>
  <si>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</si>
  <si>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</si>
  <si>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</si>
  <si>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</si>
  <si>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</si>
  <si>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</si>
  <si>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</si>
  <si>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</si>
  <si>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</si>
  <si>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</si>
  <si>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</si>
  <si>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</si>
  <si>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</si>
  <si>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</si>
  <si>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</si>
  <si>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</si>
  <si>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</si>
  <si>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</si>
  <si>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</si>
  <si>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</si>
  <si>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</si>
  <si>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</si>
  <si>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</si>
  <si>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</si>
  <si>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</si>
  <si>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</si>
  <si>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</si>
  <si>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</si>
  <si>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</si>
  <si>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</si>
  <si>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</si>
  <si>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</si>
  <si>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</si>
  <si>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</si>
  <si>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</si>
  <si>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</si>
  <si>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</si>
  <si>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</si>
  <si>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</si>
  <si>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</si>
  <si>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</si>
  <si>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</si>
  <si>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</si>
  <si>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</si>
  <si>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</si>
  <si>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</si>
  <si>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</si>
  <si>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</si>
  <si>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</si>
  <si>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</si>
  <si>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</si>
  <si>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</si>
  <si>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</si>
  <si>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</si>
  <si>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</si>
  <si>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</si>
  <si>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</si>
  <si>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</si>
  <si>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</si>
  <si>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</si>
  <si>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</si>
  <si>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</si>
  <si>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</si>
  <si>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</si>
  <si>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</si>
  <si>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</si>
  <si>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</si>
  <si>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</si>
  <si>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</si>
  <si>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</si>
  <si>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</si>
  <si>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</si>
  <si>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</si>
  <si>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</si>
  <si>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</si>
  <si>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</si>
  <si>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</si>
  <si>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</si>
  <si>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</si>
  <si>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</si>
  <si>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</si>
  <si>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</si>
  <si>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</si>
  <si>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</si>
  <si>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</si>
  <si>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</si>
  <si>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</si>
  <si>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</si>
  <si>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</si>
  <si>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</si>
  <si>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</si>
  <si>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</si>
  <si>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</si>
  <si>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</si>
  <si>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</si>
  <si>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</si>
  <si>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</si>
  <si>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</si>
  <si>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</si>
  <si>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</si>
  <si>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</si>
  <si>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</si>
  <si>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</si>
  <si>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</si>
  <si>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</si>
  <si>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</si>
  <si>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</si>
  <si>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</si>
  <si>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</si>
  <si>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</si>
  <si>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</si>
  <si>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</si>
  <si>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</si>
  <si>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</si>
  <si>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</si>
  <si>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</si>
  <si>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</si>
  <si>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</si>
  <si>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</si>
  <si>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</si>
  <si>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</si>
  <si>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</si>
  <si>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</si>
  <si>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</si>
  <si>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</si>
  <si>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</si>
  <si>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</si>
  <si>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</si>
  <si>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</si>
  <si>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</si>
  <si>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</si>
  <si>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</si>
  <si>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</si>
  <si>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</si>
  <si>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</si>
  <si>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</si>
  <si>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</si>
  <si>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</si>
  <si>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</si>
  <si>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</si>
  <si>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</si>
  <si>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</si>
  <si>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</si>
  <si>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</si>
  <si>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</si>
  <si>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</si>
  <si>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</si>
  <si>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</si>
  <si>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</si>
  <si>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</si>
  <si>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</si>
  <si>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</si>
  <si>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</si>
  <si>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</si>
  <si>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</si>
  <si>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</si>
  <si>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</si>
  <si>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</si>
  <si>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</si>
  <si>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</si>
  <si>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</si>
  <si>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</si>
  <si>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</si>
  <si>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</si>
  <si>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</si>
  <si>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</si>
  <si>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</si>
  <si>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</si>
  <si>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</si>
  <si>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</si>
  <si>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</si>
  <si>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</si>
  <si>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</si>
  <si>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</si>
  <si>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</si>
  <si>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</si>
  <si>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</si>
  <si>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</si>
  <si>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</si>
  <si>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横浜市西区みなとみらい3-7-1　　　　　　　　　　　　　　　　OCEAN　GATE　MINSTO　MIRSI　13F</t>
    <rPh sb="0" eb="3">
      <t>ヨコハマシ</t>
    </rPh>
    <rPh sb="3" eb="5">
      <t>ニシク</t>
    </rPh>
    <phoneticPr fontId="3"/>
  </si>
  <si>
    <t>積水ハウス㈱神奈川東支店　植岡　俊樹</t>
    <rPh sb="0" eb="2">
      <t>セキスイ</t>
    </rPh>
    <rPh sb="6" eb="9">
      <t>カナガワ</t>
    </rPh>
    <rPh sb="9" eb="10">
      <t>ヒガシ</t>
    </rPh>
    <rPh sb="10" eb="12">
      <t>シテン</t>
    </rPh>
    <rPh sb="13" eb="15">
      <t>ウエオカ</t>
    </rPh>
    <rPh sb="16" eb="18">
      <t>トシキ</t>
    </rPh>
    <phoneticPr fontId="3"/>
  </si>
  <si>
    <t>045-227-6411</t>
    <phoneticPr fontId="3"/>
  </si>
  <si>
    <t>積水ハウス株式会社　神奈川東支店（神奈川県10事業所代表）</t>
    <rPh sb="0" eb="2">
      <t>セキスイ</t>
    </rPh>
    <rPh sb="5" eb="7">
      <t>カブシキ</t>
    </rPh>
    <rPh sb="7" eb="9">
      <t>カイシャ</t>
    </rPh>
    <rPh sb="10" eb="13">
      <t>カナガワ</t>
    </rPh>
    <rPh sb="13" eb="14">
      <t>ヒガシ</t>
    </rPh>
    <rPh sb="14" eb="16">
      <t>シテン</t>
    </rPh>
    <rPh sb="17" eb="21">
      <t>カナガワケン</t>
    </rPh>
    <rPh sb="23" eb="26">
      <t>ジギョウショ</t>
    </rPh>
    <rPh sb="26" eb="28">
      <t>ダイヒョウ</t>
    </rPh>
    <phoneticPr fontId="3"/>
  </si>
  <si>
    <t>045-227-5414</t>
    <phoneticPr fontId="3"/>
  </si>
  <si>
    <t>横浜市西区みなとみらい3-7-1　OCEAN　GATE　MINATO　MIRAI　13F</t>
    <rPh sb="0" eb="3">
      <t>ヨコハマシ</t>
    </rPh>
    <rPh sb="3" eb="5">
      <t>ニシク</t>
    </rPh>
    <phoneticPr fontId="3"/>
  </si>
  <si>
    <t>建設業</t>
    <rPh sb="0" eb="3">
      <t>ケンセツギョウ</t>
    </rPh>
    <phoneticPr fontId="3"/>
  </si>
  <si>
    <t>令和  6  年  6  月  15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</si>
</sst>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52" zoomScaleNormal="100" zoomScaleSheetLayoutView="100" workbookViewId="0">
      <selection activeCell="H63" sqref="H6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471</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2228</v>
      </c>
      <c r="N48" s="602"/>
      <c r="O48" s="603"/>
    </row>
    <row r="49" spans="3:21" ht="18" customHeight="1">
      <c r="C49" s="552" t="s">
        <v>11</v>
      </c>
      <c r="D49" s="584"/>
      <c r="E49" s="585"/>
      <c r="F49" s="571" t="s">
        <v>469</v>
      </c>
      <c r="G49" s="572"/>
      <c r="H49" s="572"/>
      <c r="I49" s="572"/>
      <c r="J49" s="572"/>
      <c r="K49" s="572"/>
      <c r="L49" s="463" t="s">
        <v>172</v>
      </c>
      <c r="M49" s="466"/>
      <c r="N49" s="604" t="s">
        <v>468</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484</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14318.3</v>
      </c>
      <c r="I63" s="292" t="s">
        <v>4</v>
      </c>
      <c r="J63" s="623" t="s">
        <v>324</v>
      </c>
      <c r="K63" s="624"/>
      <c r="L63" s="625"/>
      <c r="M63" s="621">
        <f>+別紙!AA14</f>
        <v>13371.8</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310.7</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12546.099999999999</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8" zoomScaleNormal="100" workbookViewId="0">
      <selection activeCell="P25" sqref="P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11.799999999999999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1</v>
      </c>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14.3</v>
      </c>
      <c r="E24" s="684"/>
      <c r="F24" s="684"/>
      <c r="G24" s="211" t="s">
        <v>198</v>
      </c>
      <c r="H24" s="673">
        <f>+F12</f>
        <v>11.799999999999999</v>
      </c>
      <c r="I24" s="674"/>
      <c r="J24" s="211" t="s">
        <v>198</v>
      </c>
      <c r="K24" s="66"/>
      <c r="L24" s="63"/>
      <c r="M24" s="683"/>
      <c r="P24" s="729">
        <v>1.1000000000000001</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v>
      </c>
      <c r="AT24" s="704"/>
      <c r="AU24" s="704"/>
      <c r="AV24" s="62" t="s">
        <v>13</v>
      </c>
      <c r="AW24" s="498"/>
    </row>
    <row r="25" spans="2:49"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c r="E27" s="684"/>
      <c r="F27" s="684"/>
      <c r="G27" s="211" t="s">
        <v>198</v>
      </c>
      <c r="H27" s="673">
        <f>+Y21</f>
        <v>0</v>
      </c>
      <c r="I27" s="674"/>
      <c r="J27" s="211" t="s">
        <v>198</v>
      </c>
      <c r="M27" s="682"/>
      <c r="P27" s="687">
        <f>+R30+ROUND(R33,1)</f>
        <v>11.7</v>
      </c>
      <c r="Q27" s="733"/>
      <c r="R27" s="733"/>
      <c r="S27" s="733"/>
      <c r="T27" s="54" t="s">
        <v>38</v>
      </c>
      <c r="U27" s="74"/>
      <c r="V27" s="74"/>
      <c r="Y27" s="72" t="s">
        <v>39</v>
      </c>
      <c r="Z27" s="75"/>
      <c r="AH27" s="63"/>
      <c r="AI27" s="63"/>
      <c r="AJ27" s="63"/>
      <c r="AK27" s="63"/>
      <c r="AL27" s="703">
        <f>+AH18+P27</f>
        <v>11.7</v>
      </c>
      <c r="AM27" s="704"/>
      <c r="AN27" s="704"/>
      <c r="AO27" s="704"/>
      <c r="AP27" s="62" t="s">
        <v>13</v>
      </c>
      <c r="AQ27" s="321"/>
      <c r="AR27" s="141"/>
      <c r="AS27" s="706"/>
      <c r="AT27" s="707"/>
      <c r="AU27" s="707"/>
      <c r="AV27" s="62" t="s">
        <v>13</v>
      </c>
      <c r="AW27" s="498"/>
    </row>
    <row r="28" spans="2:49"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13.6</v>
      </c>
      <c r="E29" s="684"/>
      <c r="F29" s="684"/>
      <c r="G29" s="211" t="s">
        <v>198</v>
      </c>
      <c r="H29" s="673">
        <f>+AL27</f>
        <v>11.7</v>
      </c>
      <c r="I29" s="674"/>
      <c r="J29" s="211" t="s">
        <v>198</v>
      </c>
      <c r="M29" s="682"/>
      <c r="P29" s="66"/>
      <c r="Q29" s="158"/>
      <c r="R29" s="61" t="s">
        <v>183</v>
      </c>
      <c r="S29" s="728" t="s">
        <v>33</v>
      </c>
      <c r="T29" s="731"/>
      <c r="U29" s="731"/>
      <c r="V29" s="732"/>
      <c r="W29" s="58"/>
      <c r="X29" s="76"/>
      <c r="Y29" s="688" t="s">
        <v>258</v>
      </c>
      <c r="Z29" s="689"/>
      <c r="AA29" s="729">
        <v>2.7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2.2999999999999998</v>
      </c>
      <c r="E30" s="684"/>
      <c r="F30" s="684"/>
      <c r="G30" s="211" t="s">
        <v>198</v>
      </c>
      <c r="H30" s="673">
        <f>+AL30</f>
        <v>4</v>
      </c>
      <c r="I30" s="674"/>
      <c r="J30" s="211" t="s">
        <v>198</v>
      </c>
      <c r="M30" s="682"/>
      <c r="P30" s="66"/>
      <c r="R30" s="687">
        <f>+ROUND(AA28,1)+ROUND(AA29,1)+ROUND(AA30,1)</f>
        <v>11.7</v>
      </c>
      <c r="S30" s="733"/>
      <c r="T30" s="733"/>
      <c r="U30" s="733"/>
      <c r="V30" s="54" t="s">
        <v>16</v>
      </c>
      <c r="Y30" s="688" t="s">
        <v>186</v>
      </c>
      <c r="Z30" s="689"/>
      <c r="AA30" s="729"/>
      <c r="AB30" s="730"/>
      <c r="AC30" s="730"/>
      <c r="AD30" s="730"/>
      <c r="AE30" s="730"/>
      <c r="AF30" s="54" t="s">
        <v>13</v>
      </c>
      <c r="AL30" s="706">
        <v>4</v>
      </c>
      <c r="AM30" s="707"/>
      <c r="AN30" s="707"/>
      <c r="AO30" s="707"/>
      <c r="AP30" s="62" t="s">
        <v>13</v>
      </c>
      <c r="AS30" s="725"/>
      <c r="AT30" s="722"/>
      <c r="AU30" s="722"/>
      <c r="AV30" s="723"/>
      <c r="AW30" s="498"/>
    </row>
    <row r="31" spans="2:49" ht="27" customHeight="1" thickTop="1" thickBot="1">
      <c r="B31" s="660" t="s">
        <v>226</v>
      </c>
      <c r="C31" s="661"/>
      <c r="D31" s="684">
        <v>10.4</v>
      </c>
      <c r="E31" s="684"/>
      <c r="F31" s="684"/>
      <c r="G31" s="211" t="s">
        <v>198</v>
      </c>
      <c r="H31" s="673">
        <f>+AS24</f>
        <v>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8"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1521.2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1469.5</v>
      </c>
      <c r="E24" s="684"/>
      <c r="F24" s="684"/>
      <c r="G24" s="211" t="s">
        <v>198</v>
      </c>
      <c r="H24" s="673">
        <f>+F12</f>
        <v>1521.2</v>
      </c>
      <c r="I24" s="674"/>
      <c r="J24" s="211" t="s">
        <v>198</v>
      </c>
      <c r="K24" s="66"/>
      <c r="L24" s="63"/>
      <c r="M24" s="683"/>
      <c r="P24" s="729">
        <v>57</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1437.9</v>
      </c>
      <c r="AT24" s="704"/>
      <c r="AU24" s="704"/>
      <c r="AV24" s="62" t="s">
        <v>13</v>
      </c>
      <c r="AW24" s="498"/>
    </row>
    <row r="25" spans="2:49"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c r="E27" s="684"/>
      <c r="F27" s="684"/>
      <c r="G27" s="211" t="s">
        <v>198</v>
      </c>
      <c r="H27" s="673">
        <f>+Y21</f>
        <v>0</v>
      </c>
      <c r="I27" s="674"/>
      <c r="J27" s="211" t="s">
        <v>198</v>
      </c>
      <c r="M27" s="682"/>
      <c r="P27" s="687">
        <f>+R30+ROUND(R33,1)</f>
        <v>1464.2</v>
      </c>
      <c r="Q27" s="733"/>
      <c r="R27" s="733"/>
      <c r="S27" s="733"/>
      <c r="T27" s="54" t="s">
        <v>38</v>
      </c>
      <c r="U27" s="74"/>
      <c r="V27" s="74"/>
      <c r="Y27" s="72" t="s">
        <v>39</v>
      </c>
      <c r="Z27" s="75"/>
      <c r="AH27" s="63"/>
      <c r="AI27" s="63"/>
      <c r="AJ27" s="63"/>
      <c r="AK27" s="63"/>
      <c r="AL27" s="703">
        <f>+AH18+P27</f>
        <v>1464.2</v>
      </c>
      <c r="AM27" s="704"/>
      <c r="AN27" s="704"/>
      <c r="AO27" s="704"/>
      <c r="AP27" s="62" t="s">
        <v>13</v>
      </c>
      <c r="AQ27" s="321"/>
      <c r="AR27" s="141"/>
      <c r="AS27" s="706"/>
      <c r="AT27" s="707"/>
      <c r="AU27" s="707"/>
      <c r="AV27" s="62" t="s">
        <v>13</v>
      </c>
      <c r="AW27" s="498"/>
    </row>
    <row r="28" spans="2:49"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1437.9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1414.6</v>
      </c>
      <c r="E29" s="684"/>
      <c r="F29" s="684"/>
      <c r="G29" s="211" t="s">
        <v>198</v>
      </c>
      <c r="H29" s="673">
        <f>+AL27</f>
        <v>1464.2</v>
      </c>
      <c r="I29" s="674"/>
      <c r="J29" s="211" t="s">
        <v>198</v>
      </c>
      <c r="M29" s="682"/>
      <c r="P29" s="66"/>
      <c r="Q29" s="158"/>
      <c r="R29" s="61" t="s">
        <v>183</v>
      </c>
      <c r="S29" s="728" t="s">
        <v>33</v>
      </c>
      <c r="T29" s="731"/>
      <c r="U29" s="731"/>
      <c r="V29" s="732"/>
      <c r="W29" s="58"/>
      <c r="X29" s="76"/>
      <c r="Y29" s="688" t="s">
        <v>258</v>
      </c>
      <c r="Z29" s="689"/>
      <c r="AA29" s="729">
        <v>26.3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4.4000000000000004</v>
      </c>
      <c r="E30" s="684"/>
      <c r="F30" s="684"/>
      <c r="G30" s="211" t="s">
        <v>198</v>
      </c>
      <c r="H30" s="673">
        <f>+AL30</f>
        <v>4.2</v>
      </c>
      <c r="I30" s="674"/>
      <c r="J30" s="211" t="s">
        <v>198</v>
      </c>
      <c r="M30" s="682"/>
      <c r="P30" s="66"/>
      <c r="R30" s="687">
        <f>+ROUND(AA28,1)+ROUND(AA29,1)+ROUND(AA30,1)</f>
        <v>1464.2</v>
      </c>
      <c r="S30" s="733"/>
      <c r="T30" s="733"/>
      <c r="U30" s="733"/>
      <c r="V30" s="54" t="s">
        <v>16</v>
      </c>
      <c r="Y30" s="688" t="s">
        <v>186</v>
      </c>
      <c r="Z30" s="689"/>
      <c r="AA30" s="729"/>
      <c r="AB30" s="730"/>
      <c r="AC30" s="730"/>
      <c r="AD30" s="730"/>
      <c r="AE30" s="730"/>
      <c r="AF30" s="54" t="s">
        <v>13</v>
      </c>
      <c r="AL30" s="706">
        <v>4.2</v>
      </c>
      <c r="AM30" s="707"/>
      <c r="AN30" s="707"/>
      <c r="AO30" s="707"/>
      <c r="AP30" s="62" t="s">
        <v>13</v>
      </c>
      <c r="AS30" s="725"/>
      <c r="AT30" s="722"/>
      <c r="AU30" s="722"/>
      <c r="AV30" s="723"/>
      <c r="AW30" s="498"/>
    </row>
    <row r="31" spans="2:49" ht="27" customHeight="1" thickTop="1" thickBot="1">
      <c r="B31" s="660" t="s">
        <v>226</v>
      </c>
      <c r="C31" s="661"/>
      <c r="D31" s="684">
        <v>1389.1</v>
      </c>
      <c r="E31" s="684"/>
      <c r="F31" s="684"/>
      <c r="G31" s="211" t="s">
        <v>198</v>
      </c>
      <c r="H31" s="673">
        <f>+AS24</f>
        <v>1437.9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1594.3999999999999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1389.3</v>
      </c>
      <c r="E24" s="684"/>
      <c r="F24" s="684"/>
      <c r="G24" s="211" t="s">
        <v>198</v>
      </c>
      <c r="H24" s="673">
        <f>+F12</f>
        <v>1594.3999999999999</v>
      </c>
      <c r="I24" s="674"/>
      <c r="J24" s="211" t="s">
        <v>198</v>
      </c>
      <c r="K24" s="66"/>
      <c r="L24" s="63"/>
      <c r="M24" s="683"/>
      <c r="P24" s="729">
        <v>386.8</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822.4</v>
      </c>
      <c r="AT24" s="704"/>
      <c r="AU24" s="704"/>
      <c r="AV24" s="62" t="s">
        <v>13</v>
      </c>
      <c r="AW24" s="498"/>
    </row>
    <row r="25" spans="2:49"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c r="E27" s="684"/>
      <c r="F27" s="684"/>
      <c r="G27" s="211" t="s">
        <v>198</v>
      </c>
      <c r="H27" s="673">
        <f>+Y21</f>
        <v>0</v>
      </c>
      <c r="I27" s="674"/>
      <c r="J27" s="211" t="s">
        <v>198</v>
      </c>
      <c r="M27" s="682"/>
      <c r="P27" s="687">
        <f>+R30+ROUND(R33,1)</f>
        <v>1207.5999999999999</v>
      </c>
      <c r="Q27" s="733"/>
      <c r="R27" s="733"/>
      <c r="S27" s="733"/>
      <c r="T27" s="54" t="s">
        <v>38</v>
      </c>
      <c r="U27" s="74"/>
      <c r="V27" s="74"/>
      <c r="Y27" s="72" t="s">
        <v>39</v>
      </c>
      <c r="Z27" s="75"/>
      <c r="AH27" s="63"/>
      <c r="AI27" s="63"/>
      <c r="AJ27" s="63"/>
      <c r="AK27" s="63"/>
      <c r="AL27" s="703">
        <f>+AH18+P27</f>
        <v>1207.5999999999999</v>
      </c>
      <c r="AM27" s="704"/>
      <c r="AN27" s="704"/>
      <c r="AO27" s="704"/>
      <c r="AP27" s="62" t="s">
        <v>13</v>
      </c>
      <c r="AQ27" s="321"/>
      <c r="AR27" s="141"/>
      <c r="AS27" s="706"/>
      <c r="AT27" s="707"/>
      <c r="AU27" s="707"/>
      <c r="AV27" s="62" t="s">
        <v>13</v>
      </c>
      <c r="AW27" s="498"/>
    </row>
    <row r="28" spans="2:49"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822.4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1065.4000000000001</v>
      </c>
      <c r="E29" s="684"/>
      <c r="F29" s="684"/>
      <c r="G29" s="211" t="s">
        <v>198</v>
      </c>
      <c r="H29" s="673">
        <f>+AL27</f>
        <v>1207.5999999999999</v>
      </c>
      <c r="I29" s="674"/>
      <c r="J29" s="211" t="s">
        <v>198</v>
      </c>
      <c r="M29" s="682"/>
      <c r="P29" s="66"/>
      <c r="Q29" s="158"/>
      <c r="R29" s="61" t="s">
        <v>183</v>
      </c>
      <c r="S29" s="728" t="s">
        <v>33</v>
      </c>
      <c r="T29" s="731"/>
      <c r="U29" s="731"/>
      <c r="V29" s="732"/>
      <c r="W29" s="58"/>
      <c r="X29" s="76"/>
      <c r="Y29" s="688" t="s">
        <v>258</v>
      </c>
      <c r="Z29" s="689"/>
      <c r="AA29" s="729">
        <v>385.2</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111.8</v>
      </c>
      <c r="E30" s="684"/>
      <c r="F30" s="684"/>
      <c r="G30" s="211" t="s">
        <v>198</v>
      </c>
      <c r="H30" s="673">
        <f>+AL30</f>
        <v>220.8</v>
      </c>
      <c r="I30" s="674"/>
      <c r="J30" s="211" t="s">
        <v>198</v>
      </c>
      <c r="M30" s="682"/>
      <c r="P30" s="66"/>
      <c r="R30" s="687">
        <f>+ROUND(AA28,1)+ROUND(AA29,1)+ROUND(AA30,1)</f>
        <v>1207.5999999999999</v>
      </c>
      <c r="S30" s="733"/>
      <c r="T30" s="733"/>
      <c r="U30" s="733"/>
      <c r="V30" s="54" t="s">
        <v>16</v>
      </c>
      <c r="Y30" s="688" t="s">
        <v>186</v>
      </c>
      <c r="Z30" s="689"/>
      <c r="AA30" s="729"/>
      <c r="AB30" s="730"/>
      <c r="AC30" s="730"/>
      <c r="AD30" s="730"/>
      <c r="AE30" s="730"/>
      <c r="AF30" s="54" t="s">
        <v>13</v>
      </c>
      <c r="AL30" s="706">
        <v>220.8</v>
      </c>
      <c r="AM30" s="707"/>
      <c r="AN30" s="707"/>
      <c r="AO30" s="707"/>
      <c r="AP30" s="62" t="s">
        <v>13</v>
      </c>
      <c r="AS30" s="725"/>
      <c r="AT30" s="722"/>
      <c r="AU30" s="722"/>
      <c r="AV30" s="723"/>
      <c r="AW30" s="498"/>
    </row>
    <row r="31" spans="2:49" ht="27" customHeight="1" thickTop="1" thickBot="1">
      <c r="B31" s="660" t="s">
        <v>226</v>
      </c>
      <c r="C31" s="661"/>
      <c r="D31" s="684">
        <v>724.9</v>
      </c>
      <c r="E31" s="684"/>
      <c r="F31" s="684"/>
      <c r="G31" s="211" t="s">
        <v>198</v>
      </c>
      <c r="H31" s="673">
        <f>+AS24</f>
        <v>822.4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8"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8313.4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7507.8</v>
      </c>
      <c r="E24" s="684"/>
      <c r="F24" s="684"/>
      <c r="G24" s="211" t="s">
        <v>198</v>
      </c>
      <c r="H24" s="673">
        <f>+F12</f>
        <v>8313.4</v>
      </c>
      <c r="I24" s="674"/>
      <c r="J24" s="211" t="s">
        <v>198</v>
      </c>
      <c r="K24" s="66"/>
      <c r="L24" s="63"/>
      <c r="M24" s="683"/>
      <c r="P24" s="729">
        <v>159</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7917.9</v>
      </c>
      <c r="AT24" s="704"/>
      <c r="AU24" s="704"/>
      <c r="AV24" s="62" t="s">
        <v>13</v>
      </c>
      <c r="AW24" s="498"/>
    </row>
    <row r="25" spans="2:49"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c r="E27" s="684"/>
      <c r="F27" s="684"/>
      <c r="G27" s="211" t="s">
        <v>198</v>
      </c>
      <c r="H27" s="673">
        <f>+Y21</f>
        <v>0</v>
      </c>
      <c r="I27" s="674"/>
      <c r="J27" s="211" t="s">
        <v>198</v>
      </c>
      <c r="M27" s="682"/>
      <c r="P27" s="687">
        <f>+R30+ROUND(R33,1)</f>
        <v>8154.4</v>
      </c>
      <c r="Q27" s="733"/>
      <c r="R27" s="733"/>
      <c r="S27" s="733"/>
      <c r="T27" s="54" t="s">
        <v>38</v>
      </c>
      <c r="U27" s="74"/>
      <c r="V27" s="74"/>
      <c r="Y27" s="72" t="s">
        <v>39</v>
      </c>
      <c r="Z27" s="75"/>
      <c r="AH27" s="63"/>
      <c r="AI27" s="63"/>
      <c r="AJ27" s="63"/>
      <c r="AK27" s="63"/>
      <c r="AL27" s="703">
        <f>+AH18+P27</f>
        <v>8154.4</v>
      </c>
      <c r="AM27" s="704"/>
      <c r="AN27" s="704"/>
      <c r="AO27" s="704"/>
      <c r="AP27" s="62" t="s">
        <v>13</v>
      </c>
      <c r="AQ27" s="321"/>
      <c r="AR27" s="141"/>
      <c r="AS27" s="706"/>
      <c r="AT27" s="707"/>
      <c r="AU27" s="707"/>
      <c r="AV27" s="62" t="s">
        <v>13</v>
      </c>
      <c r="AW27" s="498"/>
    </row>
    <row r="28" spans="2:49"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7917.9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7363.2</v>
      </c>
      <c r="E29" s="684"/>
      <c r="F29" s="684"/>
      <c r="G29" s="211" t="s">
        <v>198</v>
      </c>
      <c r="H29" s="673">
        <f>+AL27</f>
        <v>8154.4</v>
      </c>
      <c r="I29" s="674"/>
      <c r="J29" s="211" t="s">
        <v>198</v>
      </c>
      <c r="M29" s="682"/>
      <c r="P29" s="66"/>
      <c r="Q29" s="158"/>
      <c r="R29" s="61" t="s">
        <v>183</v>
      </c>
      <c r="S29" s="728" t="s">
        <v>33</v>
      </c>
      <c r="T29" s="731"/>
      <c r="U29" s="731"/>
      <c r="V29" s="732"/>
      <c r="W29" s="58"/>
      <c r="X29" s="76"/>
      <c r="Y29" s="688" t="s">
        <v>258</v>
      </c>
      <c r="Z29" s="689"/>
      <c r="AA29" s="729">
        <v>236.5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172.6</v>
      </c>
      <c r="E30" s="684"/>
      <c r="F30" s="684"/>
      <c r="G30" s="211" t="s">
        <v>198</v>
      </c>
      <c r="H30" s="673">
        <f>+AL30</f>
        <v>23.7</v>
      </c>
      <c r="I30" s="674"/>
      <c r="J30" s="211" t="s">
        <v>198</v>
      </c>
      <c r="M30" s="682"/>
      <c r="P30" s="66"/>
      <c r="R30" s="687">
        <f>+ROUND(AA28,1)+ROUND(AA29,1)+ROUND(AA30,1)</f>
        <v>8154.4</v>
      </c>
      <c r="S30" s="733"/>
      <c r="T30" s="733"/>
      <c r="U30" s="733"/>
      <c r="V30" s="54" t="s">
        <v>16</v>
      </c>
      <c r="Y30" s="688" t="s">
        <v>186</v>
      </c>
      <c r="Z30" s="689"/>
      <c r="AA30" s="729"/>
      <c r="AB30" s="730"/>
      <c r="AC30" s="730"/>
      <c r="AD30" s="730"/>
      <c r="AE30" s="730"/>
      <c r="AF30" s="54" t="s">
        <v>13</v>
      </c>
      <c r="AL30" s="706">
        <v>23.7</v>
      </c>
      <c r="AM30" s="707"/>
      <c r="AN30" s="707"/>
      <c r="AO30" s="707"/>
      <c r="AP30" s="62" t="s">
        <v>13</v>
      </c>
      <c r="AS30" s="725"/>
      <c r="AT30" s="722"/>
      <c r="AU30" s="722"/>
      <c r="AV30" s="723"/>
      <c r="AW30" s="498"/>
    </row>
    <row r="31" spans="2:49" ht="27" customHeight="1" thickTop="1" thickBot="1">
      <c r="B31" s="660" t="s">
        <v>226</v>
      </c>
      <c r="C31" s="661"/>
      <c r="D31" s="684">
        <v>7013</v>
      </c>
      <c r="E31" s="684"/>
      <c r="F31" s="684"/>
      <c r="G31" s="211" t="s">
        <v>198</v>
      </c>
      <c r="H31" s="673">
        <f>+AS24</f>
        <v>7917.9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F12" sqref="F12:H1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積水ハウス株式会社　神奈川東支店（神奈川県10事業所代表）</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344</v>
      </c>
      <c r="M9" s="392">
        <f>IF(OR(ｷ.紙くず!D24&gt;0,ｷ.紙くず!D24&lt;0),ｷ.紙くず!D24,IF(M$19&gt;0,"0",0))</f>
        <v>177.2</v>
      </c>
      <c r="N9" s="392">
        <f>IF(OR(ｸ.木くず!D24&gt;0,ｸ.木くず!D24&lt;0),ｸ.木くず!D24,IF(N$19&gt;0,"0",0))</f>
        <v>3416.2</v>
      </c>
      <c r="O9" s="392">
        <f>IF(OR(ｹ.繊維くず!D24&gt;0,ｹ.繊維くず!D24&lt;0),ｹ.繊維くず!D24,IF(O$19&gt;0,"0",0))</f>
        <v>14.3</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1469.5</v>
      </c>
      <c r="T9" s="392">
        <f>IF(OR(ｾ.ｶﾞﾗｽ･ｺﾝｸﾘ･陶磁器くず!D24&gt;0,ｾ.ｶﾞﾗｽ･ｺﾝｸﾘ･陶磁器くず!D24&lt;0),ｾ.ｶﾞﾗｽ･ｺﾝｸﾘ･陶磁器くず!D24,IF(T$19&gt;0,"0",0))</f>
        <v>1389.3</v>
      </c>
      <c r="U9" s="392">
        <f>IF(OR(ｿ.鉱さい!D24&gt;0,ｿ.鉱さい!D24&lt;0),ｿ.鉱さい!D24,IF(U$19&gt;0,"0",0))</f>
        <v>0</v>
      </c>
      <c r="V9" s="392">
        <f>IF(OR(ﾀ.がれき類!D24&gt;0,ﾀ.がれき類!D24&lt;0),ﾀ.がれき類!D24,IF(V$19&gt;0,"0",0))</f>
        <v>7507.8</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14318.3</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204.4</v>
      </c>
      <c r="M14" s="398">
        <f>IF(OR(ｷ.紙くず!D29&gt;0,ｷ.紙くず!D29&lt;0),ｷ.紙くず!D29,IF(M$19&gt;0,"0",0))</f>
        <v>11.8</v>
      </c>
      <c r="N14" s="398">
        <f>IF(OR(ｸ.木くず!D29&gt;0,ｸ.木くず!D29&lt;0),ｸ.木くず!D29,IF(N$19&gt;0,"0",0))</f>
        <v>3298.8</v>
      </c>
      <c r="O14" s="398">
        <f>IF(OR(ｹ.繊維くず!D29&gt;0,ｹ.繊維くず!D29&lt;0),ｹ.繊維くず!D29,IF(O$19&gt;0,"0",0))</f>
        <v>13.6</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1414.6</v>
      </c>
      <c r="T14" s="398">
        <f>IF(OR(ｾ.ｶﾞﾗｽ･ｺﾝｸﾘ･陶磁器くず!D29&gt;0,ｾ.ｶﾞﾗｽ･ｺﾝｸﾘ･陶磁器くず!D29&lt;0),ｾ.ｶﾞﾗｽ･ｺﾝｸﾘ･陶磁器くず!D29,IF(T$19&gt;0,"0",0))</f>
        <v>1065.4000000000001</v>
      </c>
      <c r="U14" s="398">
        <f>IF(OR(ｿ.鉱さい!D29&gt;0,ｿ.鉱さい!D29&lt;0),ｿ.鉱さい!D29,IF(U$19&gt;0,"0",0))</f>
        <v>0</v>
      </c>
      <c r="V14" s="398">
        <f>IF(OR(ﾀ.がれき類!D29&gt;0,ﾀ.がれき類!D29&lt;0),ﾀ.がれき類!D29,IF(V$19&gt;0,"0",0))</f>
        <v>7363.2</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13371.8</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12.6</v>
      </c>
      <c r="M15" s="398">
        <f>IF(OR(ｷ.紙くず!D30&gt;0,ｷ.紙くず!D30&lt;0),ｷ.紙くず!D30,IF(M$19&gt;0,"0",0))</f>
        <v>4.7</v>
      </c>
      <c r="N15" s="398">
        <f>IF(OR(ｸ.木くず!D30&gt;0,ｸ.木くず!D30&lt;0),ｸ.木くず!D30,IF(N$19&gt;0,"0",0))</f>
        <v>2.2999999999999998</v>
      </c>
      <c r="O15" s="398">
        <f>IF(OR(ｹ.繊維くず!D30&gt;0,ｹ.繊維くず!D30&lt;0),ｹ.繊維くず!D30,IF(O$19&gt;0,"0",0))</f>
        <v>2.2999999999999998</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4.4000000000000004</v>
      </c>
      <c r="T15" s="398">
        <f>IF(OR(ｾ.ｶﾞﾗｽ･ｺﾝｸﾘ･陶磁器くず!D30&gt;0,ｾ.ｶﾞﾗｽ･ｺﾝｸﾘ･陶磁器くず!D30&lt;0),ｾ.ｶﾞﾗｽ･ｺﾝｸﾘ･陶磁器くず!D30,IF(T$19&gt;0,"0",0))</f>
        <v>111.8</v>
      </c>
      <c r="U15" s="398">
        <f>IF(OR(ｿ.鉱さい!D30&gt;0,ｿ.鉱さい!D30&lt;0),ｿ.鉱さい!D30,IF(U$19&gt;0,"0",0))</f>
        <v>0</v>
      </c>
      <c r="V15" s="398">
        <f>IF(OR(ﾀ.がれき類!D30&gt;0,ﾀ.がれき類!D30&lt;0),ﾀ.がれき類!D30,IF(V$19&gt;0,"0",0))</f>
        <v>172.6</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f t="shared" si="0"/>
        <v>310.7</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101.9</v>
      </c>
      <c r="M16" s="398">
        <f>IF(OR(ｷ.紙くず!D31&gt;0,ｷ.紙くず!D31&lt;0),ｷ.紙くず!D31,IF(M$19&gt;0,"0",0))</f>
        <v>11.2</v>
      </c>
      <c r="N16" s="398">
        <f>IF(OR(ｸ.木くず!D31&gt;0,ｸ.木くず!D31&lt;0),ｸ.木くず!D31,IF(N$19&gt;0,"0",0))</f>
        <v>3295.6</v>
      </c>
      <c r="O16" s="398">
        <f>IF(OR(ｹ.繊維くず!D31&gt;0,ｹ.繊維くず!D31&lt;0),ｹ.繊維くず!D31,IF(O$19&gt;0,"0",0))</f>
        <v>10.4</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1389.1</v>
      </c>
      <c r="T16" s="398">
        <f>IF(OR(ｾ.ｶﾞﾗｽ･ｺﾝｸﾘ･陶磁器くず!D31&gt;0,ｾ.ｶﾞﾗｽ･ｺﾝｸﾘ･陶磁器くず!D31&lt;0),ｾ.ｶﾞﾗｽ･ｺﾝｸﾘ･陶磁器くず!D31,IF(T$19&gt;0,"0",0))</f>
        <v>724.9</v>
      </c>
      <c r="U16" s="398">
        <f>IF(OR(ｿ.鉱さい!D31&gt;0,ｿ.鉱さい!D31&lt;0),ｿ.鉱さい!D31,IF(U$19&gt;0,"0",0))</f>
        <v>0</v>
      </c>
      <c r="V16" s="398">
        <f>IF(OR(ﾀ.がれき類!D31&gt;0,ﾀ.がれき類!D31&lt;0),ﾀ.がれき類!D31,IF(V$19&gt;0,"0",0))</f>
        <v>7013</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12546.099999999999</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286.5</v>
      </c>
      <c r="M19" s="404">
        <f t="shared" si="1"/>
        <v>198.2</v>
      </c>
      <c r="N19" s="404">
        <f t="shared" si="1"/>
        <v>3450.2</v>
      </c>
      <c r="O19" s="404">
        <f t="shared" si="1"/>
        <v>11.799999999999999</v>
      </c>
      <c r="P19" s="404">
        <f t="shared" si="1"/>
        <v>0</v>
      </c>
      <c r="Q19" s="404">
        <f t="shared" si="1"/>
        <v>0</v>
      </c>
      <c r="R19" s="404">
        <f t="shared" si="1"/>
        <v>0</v>
      </c>
      <c r="S19" s="404">
        <f t="shared" si="1"/>
        <v>1521.2</v>
      </c>
      <c r="T19" s="404">
        <f t="shared" si="1"/>
        <v>1594.3999999999999</v>
      </c>
      <c r="U19" s="404">
        <f t="shared" si="1"/>
        <v>0</v>
      </c>
      <c r="V19" s="404">
        <f t="shared" si="1"/>
        <v>8313.4</v>
      </c>
      <c r="W19" s="404">
        <f t="shared" si="1"/>
        <v>0</v>
      </c>
      <c r="X19" s="404">
        <f t="shared" si="1"/>
        <v>0</v>
      </c>
      <c r="Y19" s="404">
        <f t="shared" si="1"/>
        <v>0</v>
      </c>
      <c r="Z19" s="405">
        <f t="shared" si="1"/>
        <v>0</v>
      </c>
      <c r="AA19" s="406">
        <f t="shared" ref="AA19:AA25" si="2">SUM(G19:Z19)</f>
        <v>15375.699999999999</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1</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1</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156.19999999999999</v>
      </c>
      <c r="M25" s="422">
        <f>+ｷ.紙くず!$P$24</f>
        <v>192.5</v>
      </c>
      <c r="N25" s="422">
        <f>+ｸ.木くず!$P$24</f>
        <v>139.69999999999999</v>
      </c>
      <c r="O25" s="422">
        <f>+ｹ.繊維くず!$P$24</f>
        <v>1.1000000000000001</v>
      </c>
      <c r="P25" s="422">
        <f>+ｺ.動植物性残さ!$P$24</f>
        <v>0</v>
      </c>
      <c r="Q25" s="422">
        <f>+ｻ.動物系固形不要物!$P$24</f>
        <v>0</v>
      </c>
      <c r="R25" s="422">
        <f>+ｼ.ｺﾞﾑくず!$P$24</f>
        <v>0</v>
      </c>
      <c r="S25" s="422">
        <f>+ｽ.金属くず!$P$24</f>
        <v>57</v>
      </c>
      <c r="T25" s="422">
        <f>+ｾ.ｶﾞﾗｽ･ｺﾝｸﾘ･陶磁器くず!$P$24</f>
        <v>386.8</v>
      </c>
      <c r="U25" s="422">
        <f>+ｿ.鉱さい!$P$24</f>
        <v>0</v>
      </c>
      <c r="V25" s="422">
        <f>+ﾀ.がれき類!$P$24</f>
        <v>159</v>
      </c>
      <c r="W25" s="422">
        <f>+ﾁ.動物のふん尿!$P$24</f>
        <v>0</v>
      </c>
      <c r="X25" s="422">
        <f>+ﾂ.動物の死体!$P$24</f>
        <v>0</v>
      </c>
      <c r="Y25" s="422">
        <f>+ﾃ.ばいじん!$P$24</f>
        <v>0</v>
      </c>
      <c r="Z25" s="423">
        <f>+ﾄ.混合廃棄物その他!$P$24</f>
        <v>0</v>
      </c>
      <c r="AA25" s="424">
        <f t="shared" si="2"/>
        <v>1092.3</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130.29999999999998</v>
      </c>
      <c r="M41" s="440">
        <f t="shared" si="8"/>
        <v>5.7</v>
      </c>
      <c r="N41" s="440">
        <f t="shared" si="8"/>
        <v>3310.5</v>
      </c>
      <c r="O41" s="440">
        <f t="shared" si="8"/>
        <v>11.7</v>
      </c>
      <c r="P41" s="440">
        <f t="shared" si="8"/>
        <v>0</v>
      </c>
      <c r="Q41" s="440">
        <f t="shared" si="8"/>
        <v>0</v>
      </c>
      <c r="R41" s="440">
        <f t="shared" si="8"/>
        <v>0</v>
      </c>
      <c r="S41" s="440">
        <f t="shared" si="8"/>
        <v>1464.2</v>
      </c>
      <c r="T41" s="440">
        <f t="shared" si="8"/>
        <v>1207.5999999999999</v>
      </c>
      <c r="U41" s="440">
        <f t="shared" si="8"/>
        <v>0</v>
      </c>
      <c r="V41" s="440">
        <f t="shared" si="8"/>
        <v>8154.4</v>
      </c>
      <c r="W41" s="440">
        <f t="shared" si="8"/>
        <v>0</v>
      </c>
      <c r="X41" s="440">
        <f t="shared" si="8"/>
        <v>0</v>
      </c>
      <c r="Y41" s="440">
        <f t="shared" si="8"/>
        <v>0</v>
      </c>
      <c r="Z41" s="441">
        <f t="shared" si="8"/>
        <v>0</v>
      </c>
      <c r="AA41" s="442">
        <f t="shared" si="4"/>
        <v>14284.4</v>
      </c>
    </row>
    <row r="42" spans="2:27" ht="20.45"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128.19999999999999</v>
      </c>
      <c r="M42" s="431">
        <f t="shared" si="9"/>
        <v>5.7</v>
      </c>
      <c r="N42" s="431">
        <f t="shared" si="9"/>
        <v>3310.5</v>
      </c>
      <c r="O42" s="431">
        <f t="shared" si="9"/>
        <v>11.7</v>
      </c>
      <c r="P42" s="431">
        <f t="shared" si="9"/>
        <v>0</v>
      </c>
      <c r="Q42" s="431">
        <f t="shared" si="9"/>
        <v>0</v>
      </c>
      <c r="R42" s="431">
        <f t="shared" si="9"/>
        <v>0</v>
      </c>
      <c r="S42" s="431">
        <f t="shared" si="9"/>
        <v>1464.2</v>
      </c>
      <c r="T42" s="431">
        <f t="shared" si="9"/>
        <v>1207.5999999999999</v>
      </c>
      <c r="U42" s="431">
        <f t="shared" si="9"/>
        <v>0</v>
      </c>
      <c r="V42" s="431">
        <f t="shared" si="9"/>
        <v>8154.4</v>
      </c>
      <c r="W42" s="431">
        <f t="shared" si="9"/>
        <v>0</v>
      </c>
      <c r="X42" s="431">
        <f t="shared" si="9"/>
        <v>0</v>
      </c>
      <c r="Y42" s="431">
        <f t="shared" si="9"/>
        <v>0</v>
      </c>
      <c r="Z42" s="432">
        <f t="shared" si="9"/>
        <v>0</v>
      </c>
      <c r="AA42" s="433">
        <f t="shared" si="4"/>
        <v>14282.3</v>
      </c>
    </row>
    <row r="43" spans="2:27" ht="20.45"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92.2</v>
      </c>
      <c r="M43" s="434">
        <f>+ｷ.紙くず!$AA$28</f>
        <v>5.4</v>
      </c>
      <c r="N43" s="434">
        <f>+ｸ.木くず!$AA$28</f>
        <v>3145</v>
      </c>
      <c r="O43" s="434">
        <f>+ｹ.繊維くず!$AA$28</f>
        <v>9</v>
      </c>
      <c r="P43" s="434">
        <f>+ｺ.動植物性残さ!$AA$28</f>
        <v>0</v>
      </c>
      <c r="Q43" s="434">
        <f>+ｻ.動物系固形不要物!$AA$28</f>
        <v>0</v>
      </c>
      <c r="R43" s="434">
        <f>+ｼ.ｺﾞﾑくず!$AA$28</f>
        <v>0</v>
      </c>
      <c r="S43" s="434">
        <f>+ｽ.金属くず!$AA$28</f>
        <v>1437.9</v>
      </c>
      <c r="T43" s="434">
        <f>+ｾ.ｶﾞﾗｽ･ｺﾝｸﾘ･陶磁器くず!$AA$28</f>
        <v>822.4</v>
      </c>
      <c r="U43" s="434">
        <f>+ｿ.鉱さい!$AA$28</f>
        <v>0</v>
      </c>
      <c r="V43" s="434">
        <f>+ﾀ.がれき類!$AA$28</f>
        <v>7917.9</v>
      </c>
      <c r="W43" s="434">
        <f>+ﾁ.動物のふん尿!$AA$28</f>
        <v>0</v>
      </c>
      <c r="X43" s="434">
        <f>+ﾂ.動物の死体!$AA$28</f>
        <v>0</v>
      </c>
      <c r="Y43" s="434">
        <f>+ﾃ.ばいじん!$AA$28</f>
        <v>0</v>
      </c>
      <c r="Z43" s="435">
        <f>+ﾄ.混合廃棄物その他!$AA$28</f>
        <v>0</v>
      </c>
      <c r="AA43" s="436">
        <f t="shared" si="4"/>
        <v>13429.8</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36</v>
      </c>
      <c r="M44" s="434">
        <f>+ｷ.紙くず!$AA$29</f>
        <v>0.3</v>
      </c>
      <c r="N44" s="434">
        <f>+ｸ.木くず!$AA$29</f>
        <v>165.5</v>
      </c>
      <c r="O44" s="434">
        <f>+ｹ.繊維くず!$AA$29</f>
        <v>2.7</v>
      </c>
      <c r="P44" s="434">
        <f>+ｺ.動植物性残さ!$AA$29</f>
        <v>0</v>
      </c>
      <c r="Q44" s="434">
        <f>+ｻ.動物系固形不要物!$AA$29</f>
        <v>0</v>
      </c>
      <c r="R44" s="434">
        <f>+ｼ.ｺﾞﾑくず!$AA$29</f>
        <v>0</v>
      </c>
      <c r="S44" s="434">
        <f>+ｽ.金属くず!$AA$29</f>
        <v>26.3</v>
      </c>
      <c r="T44" s="434">
        <f>+ｾ.ｶﾞﾗｽ･ｺﾝｸﾘ･陶磁器くず!$AA$29</f>
        <v>385.2</v>
      </c>
      <c r="U44" s="434">
        <f>+ｿ.鉱さい!$AA$29</f>
        <v>0</v>
      </c>
      <c r="V44" s="434">
        <f>+ﾀ.がれき類!$AA$29</f>
        <v>236.5</v>
      </c>
      <c r="W44" s="434">
        <f>+ﾁ.動物のふん尿!$AA$29</f>
        <v>0</v>
      </c>
      <c r="X44" s="434">
        <f>+ﾂ.動物の死体!$AA$29</f>
        <v>0</v>
      </c>
      <c r="Y44" s="434">
        <f>+ﾃ.ばいじん!$AA$29</f>
        <v>0</v>
      </c>
      <c r="Z44" s="435">
        <f>+ﾄ.混合廃棄物その他!$AA$29</f>
        <v>0</v>
      </c>
      <c r="AA44" s="436">
        <f t="shared" si="4"/>
        <v>852.5</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2.1</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2.1</v>
      </c>
    </row>
    <row r="47" spans="2:27" ht="20.45"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130.29999999999998</v>
      </c>
      <c r="M47" s="443">
        <f>+ｷ.紙くず!$AL$27</f>
        <v>5.7</v>
      </c>
      <c r="N47" s="443">
        <f>+ｸ.木くず!$AL$27</f>
        <v>3310.5</v>
      </c>
      <c r="O47" s="443">
        <f>+ｹ.繊維くず!$AL$27</f>
        <v>11.7</v>
      </c>
      <c r="P47" s="443">
        <f>+ｺ.動植物性残さ!$AL$27</f>
        <v>0</v>
      </c>
      <c r="Q47" s="443">
        <f>+ｻ.動物系固形不要物!$AL$27</f>
        <v>0</v>
      </c>
      <c r="R47" s="443">
        <f>+ｼ.ｺﾞﾑくず!$AL$27</f>
        <v>0</v>
      </c>
      <c r="S47" s="443">
        <f>+ｽ.金属くず!$AL$27</f>
        <v>1464.2</v>
      </c>
      <c r="T47" s="443">
        <f>+ｾ.ｶﾞﾗｽ･ｺﾝｸﾘ･陶磁器くず!$AL$27</f>
        <v>1207.5999999999999</v>
      </c>
      <c r="U47" s="443">
        <f>+ｿ.鉱さい!$AL$27</f>
        <v>0</v>
      </c>
      <c r="V47" s="443">
        <f>+ﾀ.がれき類!$AL$27</f>
        <v>8154.4</v>
      </c>
      <c r="W47" s="443">
        <f>+ﾁ.動物のふん尿!$AL$27</f>
        <v>0</v>
      </c>
      <c r="X47" s="443">
        <f>+ﾂ.動物の死体!$AL$27</f>
        <v>0</v>
      </c>
      <c r="Y47" s="443">
        <f>+ﾃ.ばいじん!$AL$27</f>
        <v>0</v>
      </c>
      <c r="Z47" s="444">
        <f>+ﾄ.混合廃棄物その他!$AL$27</f>
        <v>0</v>
      </c>
      <c r="AA47" s="445">
        <f t="shared" si="4"/>
        <v>14284.4</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10.7</v>
      </c>
      <c r="M48" s="446">
        <f>+ｷ.紙くず!$AL$30</f>
        <v>2.5</v>
      </c>
      <c r="N48" s="446">
        <f>+ｸ.木くず!$AL$30</f>
        <v>2202.5</v>
      </c>
      <c r="O48" s="446">
        <f>+ｹ.繊維くず!$AL$30</f>
        <v>4</v>
      </c>
      <c r="P48" s="446">
        <f>+ｺ.動植物性残さ!$AL$30</f>
        <v>0</v>
      </c>
      <c r="Q48" s="446">
        <f>+ｻ.動物系固形不要物!$AL$30</f>
        <v>0</v>
      </c>
      <c r="R48" s="446">
        <f>+ｼ.ｺﾞﾑくず!$AL$30</f>
        <v>0</v>
      </c>
      <c r="S48" s="446">
        <f>+ｽ.金属くず!$AL$30</f>
        <v>4.2</v>
      </c>
      <c r="T48" s="446">
        <f>+ｾ.ｶﾞﾗｽ･ｺﾝｸﾘ･陶磁器くず!$AL$30</f>
        <v>220.8</v>
      </c>
      <c r="U48" s="446">
        <f>+ｿ.鉱さい!$AL$30</f>
        <v>0</v>
      </c>
      <c r="V48" s="446">
        <f>+ﾀ.がれき類!$AL$30</f>
        <v>23.7</v>
      </c>
      <c r="W48" s="446">
        <f>+ﾁ.動物のふん尿!$AL$30</f>
        <v>0</v>
      </c>
      <c r="X48" s="446">
        <f>+ﾂ.動物の死体!$AL$30</f>
        <v>0</v>
      </c>
      <c r="Y48" s="446">
        <f>+ﾃ.ばいじん!$AL$30</f>
        <v>0</v>
      </c>
      <c r="Z48" s="447">
        <f>+ﾄ.混合廃棄物その他!$AL$30</f>
        <v>0</v>
      </c>
      <c r="AA48" s="448">
        <f t="shared" si="4"/>
        <v>2468.3999999999996</v>
      </c>
    </row>
    <row r="49" spans="2:27" ht="20.45"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92.2</v>
      </c>
      <c r="M49" s="517">
        <f>+ｷ.紙くず!$AS$24</f>
        <v>5.4</v>
      </c>
      <c r="N49" s="517">
        <f>+ｸ.木くず!$AS$24</f>
        <v>3145</v>
      </c>
      <c r="O49" s="517">
        <f>+ｹ.繊維くず!$AS$24</f>
        <v>9</v>
      </c>
      <c r="P49" s="517">
        <f>+ｺ.動植物性残さ!$AS$24</f>
        <v>0</v>
      </c>
      <c r="Q49" s="517">
        <f>+ｻ.動物系固形不要物!$AS$24</f>
        <v>0</v>
      </c>
      <c r="R49" s="517">
        <f>+ｼ.ｺﾞﾑくず!$AS$24</f>
        <v>0</v>
      </c>
      <c r="S49" s="517">
        <f>+ｽ.金属くず!$AS$24</f>
        <v>1437.9</v>
      </c>
      <c r="T49" s="517">
        <f>+ｾ.ｶﾞﾗｽ･ｺﾝｸﾘ･陶磁器くず!$AS$24</f>
        <v>822.4</v>
      </c>
      <c r="U49" s="517">
        <f>+ｿ.鉱さい!$AS$24</f>
        <v>0</v>
      </c>
      <c r="V49" s="517">
        <f>+ﾀ.がれき類!$AS$24</f>
        <v>7917.9</v>
      </c>
      <c r="W49" s="517">
        <f>+ﾁ.動物のふん尿!$AS$24</f>
        <v>0</v>
      </c>
      <c r="X49" s="517">
        <f>+ﾂ.動物の死体!$AS$24</f>
        <v>0</v>
      </c>
      <c r="Y49" s="517">
        <f>+ﾃ.ばいじん!$AS$24</f>
        <v>0</v>
      </c>
      <c r="Z49" s="518">
        <f>+ﾄ.混合廃棄物その他!$AS$24</f>
        <v>0</v>
      </c>
      <c r="AA49" s="519">
        <f t="shared" si="4"/>
        <v>13429.8</v>
      </c>
    </row>
    <row r="50" spans="2:27" ht="20.45" customHeight="1">
      <c r="B50" s="182"/>
      <c r="C50" s="188"/>
      <c r="D50" s="505"/>
      <c r="E50" s="830" t="s">
        <v>449</v>
      </c>
      <c r="F50" s="831"/>
      <c r="G50" s="506"/>
      <c r="H50" s="506"/>
      <c r="I50" s="506"/>
      <c r="J50" s="506"/>
      <c r="K50" s="506"/>
      <c r="L50" s="449">
        <f>ｶ.廃ﾌﾟﾗ類!AU18</f>
        <v>80.2</v>
      </c>
      <c r="M50" s="506"/>
      <c r="N50" s="506"/>
      <c r="O50" s="506"/>
      <c r="P50" s="506"/>
      <c r="Q50" s="506"/>
      <c r="R50" s="506"/>
      <c r="S50" s="506"/>
      <c r="T50" s="506"/>
      <c r="U50" s="506"/>
      <c r="V50" s="506"/>
      <c r="W50" s="506"/>
      <c r="X50" s="506"/>
      <c r="Y50" s="506"/>
      <c r="Z50" s="528"/>
      <c r="AA50" s="450">
        <f t="shared" si="4"/>
        <v>80.2</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12</v>
      </c>
      <c r="M52" s="510"/>
      <c r="N52" s="510"/>
      <c r="O52" s="510"/>
      <c r="P52" s="510"/>
      <c r="Q52" s="510"/>
      <c r="R52" s="510"/>
      <c r="S52" s="510"/>
      <c r="T52" s="510"/>
      <c r="U52" s="510"/>
      <c r="V52" s="510"/>
      <c r="W52" s="510"/>
      <c r="X52" s="510"/>
      <c r="Y52" s="510"/>
      <c r="Z52" s="528"/>
      <c r="AA52" s="450">
        <f t="shared" si="4"/>
        <v>12</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630.5</v>
      </c>
      <c r="M63" s="501">
        <f t="shared" si="10"/>
        <v>375.4</v>
      </c>
      <c r="N63" s="501">
        <f t="shared" si="10"/>
        <v>6866.4</v>
      </c>
      <c r="O63" s="501">
        <f t="shared" si="10"/>
        <v>27.1</v>
      </c>
      <c r="P63" s="501">
        <f t="shared" si="10"/>
        <v>0</v>
      </c>
      <c r="Q63" s="501">
        <f t="shared" si="10"/>
        <v>0</v>
      </c>
      <c r="R63" s="501">
        <f t="shared" si="10"/>
        <v>0</v>
      </c>
      <c r="S63" s="501">
        <f t="shared" si="10"/>
        <v>2990.7</v>
      </c>
      <c r="T63" s="501">
        <f t="shared" si="10"/>
        <v>2983.7</v>
      </c>
      <c r="U63" s="501">
        <f t="shared" si="10"/>
        <v>0</v>
      </c>
      <c r="V63" s="501">
        <f t="shared" si="10"/>
        <v>15821.2</v>
      </c>
      <c r="W63" s="501">
        <f t="shared" si="10"/>
        <v>0</v>
      </c>
      <c r="X63" s="501">
        <f t="shared" si="10"/>
        <v>0</v>
      </c>
      <c r="Y63" s="501">
        <f t="shared" si="10"/>
        <v>0</v>
      </c>
      <c r="Z63" s="501">
        <f t="shared" si="10"/>
        <v>0</v>
      </c>
      <c r="AA63" s="502">
        <f>+AA9+AA19+AA20</f>
        <v>29695</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6  年  6  月  15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横浜市西区みなとみらい3-7-1　　　　　　　　　　　　　　　　OCEAN　GATE　MINSTO　MIRSI　13F</v>
      </c>
      <c r="K16" s="896"/>
      <c r="L16" s="897"/>
      <c r="M16" s="897"/>
      <c r="N16" s="897"/>
      <c r="O16" s="898"/>
    </row>
    <row r="17" spans="1:48" ht="26.25" customHeight="1">
      <c r="C17" s="248"/>
      <c r="D17" s="249"/>
      <c r="E17" s="249"/>
      <c r="F17" s="249"/>
      <c r="G17" s="249"/>
      <c r="H17" s="253" t="s">
        <v>7</v>
      </c>
      <c r="I17" s="253"/>
      <c r="J17" s="896" t="str">
        <f>+表紙!J40</f>
        <v>積水ハウス㈱神奈川東支店　植岡　俊樹</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045-227-6411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積水ハウス株式会社　神奈川東支店（神奈川県10事業所代表）</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2228</v>
      </c>
      <c r="N25" s="882"/>
      <c r="O25" s="883"/>
    </row>
    <row r="26" spans="1:48" ht="18" customHeight="1">
      <c r="C26" s="862" t="s">
        <v>11</v>
      </c>
      <c r="D26" s="863"/>
      <c r="E26" s="864"/>
      <c r="F26" s="856" t="str">
        <f>+表紙!F49</f>
        <v>横浜市西区みなとみらい3-7-1　OCEAN　GATE　MINATO　MIRAI　13F</v>
      </c>
      <c r="G26" s="857"/>
      <c r="H26" s="857"/>
      <c r="I26" s="857"/>
      <c r="J26" s="857"/>
      <c r="K26" s="857"/>
      <c r="L26" s="139" t="s">
        <v>172</v>
      </c>
      <c r="M26" s="258"/>
      <c r="N26" s="860" t="str">
        <f>IF(+表紙!N49="","",+表紙!N49)</f>
        <v>045-227-5414</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建設業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484</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14318.3</v>
      </c>
      <c r="I40" s="292" t="s">
        <v>4</v>
      </c>
      <c r="J40" s="623" t="s">
        <v>324</v>
      </c>
      <c r="K40" s="624"/>
      <c r="L40" s="625"/>
      <c r="M40" s="841">
        <f>+表紙!M63</f>
        <v>13371.8</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310.7</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12546.099999999999</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T12"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286.5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80.2</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12</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344</v>
      </c>
      <c r="E24" s="684"/>
      <c r="F24" s="684"/>
      <c r="G24" s="211" t="s">
        <v>198</v>
      </c>
      <c r="H24" s="673">
        <f>+F12</f>
        <v>286.5</v>
      </c>
      <c r="I24" s="674"/>
      <c r="J24" s="211" t="s">
        <v>198</v>
      </c>
      <c r="K24" s="66"/>
      <c r="L24" s="63"/>
      <c r="M24" s="683"/>
      <c r="P24" s="729">
        <v>156.19999999999999</v>
      </c>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92.2</v>
      </c>
      <c r="AT24" s="704"/>
      <c r="AU24" s="704"/>
      <c r="AV24" s="62" t="s">
        <v>13</v>
      </c>
      <c r="AW24" s="498"/>
    </row>
    <row r="25" spans="2:51"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c r="E27" s="684"/>
      <c r="F27" s="684"/>
      <c r="G27" s="211" t="s">
        <v>198</v>
      </c>
      <c r="H27" s="673">
        <f>+Y21</f>
        <v>0</v>
      </c>
      <c r="I27" s="674"/>
      <c r="J27" s="211" t="s">
        <v>198</v>
      </c>
      <c r="M27" s="682"/>
      <c r="P27" s="687">
        <f>+R30+ROUND(R33,1)</f>
        <v>130.29999999999998</v>
      </c>
      <c r="Q27" s="733"/>
      <c r="R27" s="733"/>
      <c r="S27" s="733"/>
      <c r="T27" s="54" t="s">
        <v>38</v>
      </c>
      <c r="U27" s="74"/>
      <c r="V27" s="74"/>
      <c r="Y27" s="72" t="s">
        <v>39</v>
      </c>
      <c r="Z27" s="75"/>
      <c r="AH27" s="63"/>
      <c r="AI27" s="63"/>
      <c r="AJ27" s="63"/>
      <c r="AK27" s="63"/>
      <c r="AL27" s="703">
        <f>+AH18+P27</f>
        <v>130.29999999999998</v>
      </c>
      <c r="AM27" s="704"/>
      <c r="AN27" s="704"/>
      <c r="AO27" s="704"/>
      <c r="AP27" s="62" t="s">
        <v>13</v>
      </c>
      <c r="AQ27" s="321"/>
      <c r="AR27" s="141"/>
      <c r="AS27" s="706"/>
      <c r="AT27" s="707"/>
      <c r="AU27" s="707"/>
      <c r="AV27" s="62" t="s">
        <v>13</v>
      </c>
      <c r="AW27" s="498"/>
    </row>
    <row r="28" spans="2:51"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92.2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204.4</v>
      </c>
      <c r="E29" s="684"/>
      <c r="F29" s="684"/>
      <c r="G29" s="211" t="s">
        <v>198</v>
      </c>
      <c r="H29" s="673">
        <f>+AL27</f>
        <v>130.29999999999998</v>
      </c>
      <c r="I29" s="674"/>
      <c r="J29" s="211" t="s">
        <v>198</v>
      </c>
      <c r="M29" s="682"/>
      <c r="P29" s="66"/>
      <c r="Q29" s="158"/>
      <c r="R29" s="61" t="s">
        <v>183</v>
      </c>
      <c r="S29" s="728" t="s">
        <v>33</v>
      </c>
      <c r="T29" s="731"/>
      <c r="U29" s="731"/>
      <c r="V29" s="732"/>
      <c r="W29" s="58"/>
      <c r="X29" s="76"/>
      <c r="Y29" s="688" t="s">
        <v>258</v>
      </c>
      <c r="Z29" s="689"/>
      <c r="AA29" s="729">
        <v>36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12.6</v>
      </c>
      <c r="E30" s="684"/>
      <c r="F30" s="684"/>
      <c r="G30" s="211" t="s">
        <v>198</v>
      </c>
      <c r="H30" s="673">
        <f>+AL30</f>
        <v>10.7</v>
      </c>
      <c r="I30" s="674"/>
      <c r="J30" s="211" t="s">
        <v>198</v>
      </c>
      <c r="M30" s="682"/>
      <c r="P30" s="66"/>
      <c r="R30" s="687">
        <f>+ROUND(AA28,1)+ROUND(AA29,1)+ROUND(AA30,1)</f>
        <v>128.19999999999999</v>
      </c>
      <c r="S30" s="733"/>
      <c r="T30" s="733"/>
      <c r="U30" s="733"/>
      <c r="V30" s="54" t="s">
        <v>16</v>
      </c>
      <c r="Y30" s="688" t="s">
        <v>186</v>
      </c>
      <c r="Z30" s="689"/>
      <c r="AA30" s="729"/>
      <c r="AB30" s="730"/>
      <c r="AC30" s="730"/>
      <c r="AD30" s="730"/>
      <c r="AE30" s="730"/>
      <c r="AF30" s="54" t="s">
        <v>13</v>
      </c>
      <c r="AL30" s="706">
        <v>10.7</v>
      </c>
      <c r="AM30" s="707"/>
      <c r="AN30" s="707"/>
      <c r="AO30" s="707"/>
      <c r="AP30" s="62" t="s">
        <v>13</v>
      </c>
      <c r="AS30" s="725"/>
      <c r="AT30" s="722"/>
      <c r="AU30" s="722"/>
      <c r="AV30" s="723"/>
      <c r="AW30" s="498"/>
    </row>
    <row r="31" spans="2:51" ht="27" customHeight="1" thickTop="1" thickBot="1">
      <c r="B31" s="660" t="s">
        <v>226</v>
      </c>
      <c r="C31" s="661"/>
      <c r="D31" s="684">
        <v>101.9</v>
      </c>
      <c r="E31" s="684"/>
      <c r="F31" s="684"/>
      <c r="G31" s="211" t="s">
        <v>198</v>
      </c>
      <c r="H31" s="673">
        <f>+AS24</f>
        <v>92.2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2.1</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32.181500872600353</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4.1884816753926701</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3" zoomScaleNormal="100" workbookViewId="0">
      <selection activeCell="AC25" sqref="AC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198.2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177.2</v>
      </c>
      <c r="E24" s="684"/>
      <c r="F24" s="684"/>
      <c r="G24" s="211" t="s">
        <v>198</v>
      </c>
      <c r="H24" s="673">
        <f>+F12</f>
        <v>198.2</v>
      </c>
      <c r="I24" s="674"/>
      <c r="J24" s="211" t="s">
        <v>198</v>
      </c>
      <c r="K24" s="66"/>
      <c r="L24" s="63"/>
      <c r="M24" s="683"/>
      <c r="P24" s="729">
        <v>192.5</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5.4</v>
      </c>
      <c r="AT24" s="704"/>
      <c r="AU24" s="704"/>
      <c r="AV24" s="62" t="s">
        <v>13</v>
      </c>
      <c r="AW24" s="498"/>
    </row>
    <row r="25" spans="2:49"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c r="E27" s="684"/>
      <c r="F27" s="684"/>
      <c r="G27" s="211" t="s">
        <v>198</v>
      </c>
      <c r="H27" s="673">
        <f>+Y21</f>
        <v>0</v>
      </c>
      <c r="I27" s="674"/>
      <c r="J27" s="211" t="s">
        <v>198</v>
      </c>
      <c r="M27" s="682"/>
      <c r="P27" s="687">
        <f>+R30+ROUND(R33,1)</f>
        <v>5.7</v>
      </c>
      <c r="Q27" s="733"/>
      <c r="R27" s="733"/>
      <c r="S27" s="733"/>
      <c r="T27" s="54" t="s">
        <v>38</v>
      </c>
      <c r="U27" s="74"/>
      <c r="V27" s="74"/>
      <c r="Y27" s="72" t="s">
        <v>39</v>
      </c>
      <c r="Z27" s="75"/>
      <c r="AH27" s="63"/>
      <c r="AI27" s="63"/>
      <c r="AJ27" s="63"/>
      <c r="AK27" s="63"/>
      <c r="AL27" s="703">
        <f>+AH18+P27</f>
        <v>5.7</v>
      </c>
      <c r="AM27" s="704"/>
      <c r="AN27" s="704"/>
      <c r="AO27" s="704"/>
      <c r="AP27" s="62" t="s">
        <v>13</v>
      </c>
      <c r="AQ27" s="321"/>
      <c r="AR27" s="141"/>
      <c r="AS27" s="706"/>
      <c r="AT27" s="707"/>
      <c r="AU27" s="707"/>
      <c r="AV27" s="62" t="s">
        <v>13</v>
      </c>
      <c r="AW27" s="498"/>
    </row>
    <row r="28" spans="2:49"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5.4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11.8</v>
      </c>
      <c r="E29" s="684"/>
      <c r="F29" s="684"/>
      <c r="G29" s="211" t="s">
        <v>198</v>
      </c>
      <c r="H29" s="673">
        <f>+AL27</f>
        <v>5.7</v>
      </c>
      <c r="I29" s="674"/>
      <c r="J29" s="211" t="s">
        <v>198</v>
      </c>
      <c r="M29" s="682"/>
      <c r="P29" s="66"/>
      <c r="Q29" s="158"/>
      <c r="R29" s="61" t="s">
        <v>183</v>
      </c>
      <c r="S29" s="728" t="s">
        <v>33</v>
      </c>
      <c r="T29" s="731"/>
      <c r="U29" s="731"/>
      <c r="V29" s="732"/>
      <c r="W29" s="58"/>
      <c r="X29" s="76"/>
      <c r="Y29" s="688" t="s">
        <v>258</v>
      </c>
      <c r="Z29" s="689"/>
      <c r="AA29" s="729">
        <v>0.3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4.7</v>
      </c>
      <c r="E30" s="684"/>
      <c r="F30" s="684"/>
      <c r="G30" s="211" t="s">
        <v>198</v>
      </c>
      <c r="H30" s="673">
        <f>+AL30</f>
        <v>2.5</v>
      </c>
      <c r="I30" s="674"/>
      <c r="J30" s="211" t="s">
        <v>198</v>
      </c>
      <c r="M30" s="682"/>
      <c r="P30" s="66"/>
      <c r="R30" s="687">
        <f>+ROUND(AA28,1)+ROUND(AA29,1)+ROUND(AA30,1)</f>
        <v>5.7</v>
      </c>
      <c r="S30" s="733"/>
      <c r="T30" s="733"/>
      <c r="U30" s="733"/>
      <c r="V30" s="54" t="s">
        <v>16</v>
      </c>
      <c r="Y30" s="688" t="s">
        <v>186</v>
      </c>
      <c r="Z30" s="689"/>
      <c r="AA30" s="729"/>
      <c r="AB30" s="730"/>
      <c r="AC30" s="730"/>
      <c r="AD30" s="730"/>
      <c r="AE30" s="730"/>
      <c r="AF30" s="54" t="s">
        <v>13</v>
      </c>
      <c r="AL30" s="706">
        <v>2.5</v>
      </c>
      <c r="AM30" s="707"/>
      <c r="AN30" s="707"/>
      <c r="AO30" s="707"/>
      <c r="AP30" s="62" t="s">
        <v>13</v>
      </c>
      <c r="AS30" s="725"/>
      <c r="AT30" s="722"/>
      <c r="AU30" s="722"/>
      <c r="AV30" s="723"/>
      <c r="AW30" s="498"/>
    </row>
    <row r="31" spans="2:49" ht="27" customHeight="1" thickTop="1" thickBot="1">
      <c r="B31" s="660" t="s">
        <v>226</v>
      </c>
      <c r="C31" s="661"/>
      <c r="D31" s="684">
        <v>11.2</v>
      </c>
      <c r="E31" s="684"/>
      <c r="F31" s="684"/>
      <c r="G31" s="211" t="s">
        <v>198</v>
      </c>
      <c r="H31" s="673">
        <f>+AS24</f>
        <v>5.4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AA25" sqref="AA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積水ハウス株式会社　神奈川東支店（神奈川県10事業所代表）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3450.2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3416.2</v>
      </c>
      <c r="E24" s="684"/>
      <c r="F24" s="684"/>
      <c r="G24" s="211" t="s">
        <v>198</v>
      </c>
      <c r="H24" s="673">
        <f>+F12</f>
        <v>3450.2</v>
      </c>
      <c r="I24" s="674"/>
      <c r="J24" s="211" t="s">
        <v>198</v>
      </c>
      <c r="K24" s="66"/>
      <c r="L24" s="63"/>
      <c r="M24" s="683"/>
      <c r="P24" s="729">
        <v>139.69999999999999</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3145</v>
      </c>
      <c r="AT24" s="704"/>
      <c r="AU24" s="704"/>
      <c r="AV24" s="62" t="s">
        <v>13</v>
      </c>
      <c r="AW24" s="498"/>
    </row>
    <row r="25" spans="2:49" ht="27" customHeight="1" thickBot="1">
      <c r="B25" s="660" t="s">
        <v>201</v>
      </c>
      <c r="C25" s="661"/>
      <c r="D25" s="684"/>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c r="E27" s="684"/>
      <c r="F27" s="684"/>
      <c r="G27" s="211" t="s">
        <v>198</v>
      </c>
      <c r="H27" s="673">
        <f>+Y21</f>
        <v>0</v>
      </c>
      <c r="I27" s="674"/>
      <c r="J27" s="211" t="s">
        <v>198</v>
      </c>
      <c r="M27" s="682"/>
      <c r="P27" s="687">
        <f>+R30+ROUND(R33,1)</f>
        <v>3310.5</v>
      </c>
      <c r="Q27" s="733"/>
      <c r="R27" s="733"/>
      <c r="S27" s="733"/>
      <c r="T27" s="54" t="s">
        <v>38</v>
      </c>
      <c r="U27" s="74"/>
      <c r="V27" s="74"/>
      <c r="Y27" s="72" t="s">
        <v>39</v>
      </c>
      <c r="Z27" s="75"/>
      <c r="AH27" s="63"/>
      <c r="AI27" s="63"/>
      <c r="AJ27" s="63"/>
      <c r="AK27" s="63"/>
      <c r="AL27" s="703">
        <f>+AH18+P27</f>
        <v>3310.5</v>
      </c>
      <c r="AM27" s="704"/>
      <c r="AN27" s="704"/>
      <c r="AO27" s="704"/>
      <c r="AP27" s="62" t="s">
        <v>13</v>
      </c>
      <c r="AQ27" s="321"/>
      <c r="AR27" s="141"/>
      <c r="AS27" s="706"/>
      <c r="AT27" s="707"/>
      <c r="AU27" s="707"/>
      <c r="AV27" s="62" t="s">
        <v>13</v>
      </c>
      <c r="AW27" s="498"/>
    </row>
    <row r="28" spans="2:49" ht="27" customHeight="1" thickTop="1" thickBot="1">
      <c r="B28" s="675" t="s">
        <v>332</v>
      </c>
      <c r="C28" s="676"/>
      <c r="D28" s="684"/>
      <c r="E28" s="684"/>
      <c r="F28" s="684"/>
      <c r="G28" s="211" t="s">
        <v>198</v>
      </c>
      <c r="H28" s="673">
        <f>+P15+AH12</f>
        <v>0</v>
      </c>
      <c r="I28" s="674"/>
      <c r="J28" s="211" t="s">
        <v>198</v>
      </c>
      <c r="M28" s="682"/>
      <c r="P28" s="66"/>
      <c r="U28" s="63"/>
      <c r="V28" s="63"/>
      <c r="Y28" s="688" t="s">
        <v>175</v>
      </c>
      <c r="Z28" s="689"/>
      <c r="AA28" s="729">
        <v>3145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3298.8</v>
      </c>
      <c r="E29" s="684"/>
      <c r="F29" s="684"/>
      <c r="G29" s="211" t="s">
        <v>198</v>
      </c>
      <c r="H29" s="673">
        <f>+AL27</f>
        <v>3310.5</v>
      </c>
      <c r="I29" s="674"/>
      <c r="J29" s="211" t="s">
        <v>198</v>
      </c>
      <c r="M29" s="682"/>
      <c r="P29" s="66"/>
      <c r="Q29" s="158"/>
      <c r="R29" s="61" t="s">
        <v>183</v>
      </c>
      <c r="S29" s="728" t="s">
        <v>33</v>
      </c>
      <c r="T29" s="731"/>
      <c r="U29" s="731"/>
      <c r="V29" s="732"/>
      <c r="W29" s="58"/>
      <c r="X29" s="76"/>
      <c r="Y29" s="688" t="s">
        <v>258</v>
      </c>
      <c r="Z29" s="689"/>
      <c r="AA29" s="729">
        <v>165.5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2.2999999999999998</v>
      </c>
      <c r="E30" s="684"/>
      <c r="F30" s="684"/>
      <c r="G30" s="211" t="s">
        <v>198</v>
      </c>
      <c r="H30" s="673">
        <f>+AL30</f>
        <v>2202.5</v>
      </c>
      <c r="I30" s="674"/>
      <c r="J30" s="211" t="s">
        <v>198</v>
      </c>
      <c r="M30" s="682"/>
      <c r="P30" s="66"/>
      <c r="R30" s="687">
        <f>+ROUND(AA28,1)+ROUND(AA29,1)+ROUND(AA30,1)</f>
        <v>3310.5</v>
      </c>
      <c r="S30" s="733"/>
      <c r="T30" s="733"/>
      <c r="U30" s="733"/>
      <c r="V30" s="54" t="s">
        <v>16</v>
      </c>
      <c r="Y30" s="688" t="s">
        <v>186</v>
      </c>
      <c r="Z30" s="689"/>
      <c r="AA30" s="729"/>
      <c r="AB30" s="730"/>
      <c r="AC30" s="730"/>
      <c r="AD30" s="730"/>
      <c r="AE30" s="730"/>
      <c r="AF30" s="54" t="s">
        <v>13</v>
      </c>
      <c r="AL30" s="706">
        <v>2202.5</v>
      </c>
      <c r="AM30" s="707"/>
      <c r="AN30" s="707"/>
      <c r="AO30" s="707"/>
      <c r="AP30" s="62" t="s">
        <v>13</v>
      </c>
      <c r="AS30" s="725"/>
      <c r="AT30" s="722"/>
      <c r="AU30" s="722"/>
      <c r="AV30" s="723"/>
      <c r="AW30" s="498"/>
    </row>
    <row r="31" spans="2:49" ht="27" customHeight="1" thickTop="1" thickBot="1">
      <c r="B31" s="660" t="s">
        <v>226</v>
      </c>
      <c r="C31" s="661"/>
      <c r="D31" s="684">
        <v>3295.6</v>
      </c>
      <c r="E31" s="684"/>
      <c r="F31" s="684"/>
      <c r="G31" s="211" t="s">
        <v>198</v>
      </c>
      <c r="H31" s="673">
        <f>+AS24</f>
        <v>3145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2025-06-30T06:27:48Z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