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C2D8B2B1-68F1-41F4-B7B6-0E40500DE5CA}"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3880" yWindow="-120" windowWidth="24240" windowHeight="137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1" i="94" s="1"/>
  <c r="AK27" i="82"/>
  <c r="X32" i="94"/>
  <c r="X31" i="94" s="1"/>
  <c r="X26" i="94" s="1"/>
  <c r="X18" i="82"/>
  <c r="O16" i="83"/>
  <c r="Y50" i="94" s="1"/>
  <c r="X21" i="83"/>
  <c r="AK27" i="83"/>
  <c r="O16" i="94"/>
  <c r="O9" i="94"/>
  <c r="O14" i="94"/>
  <c r="H27" i="94"/>
  <c r="X27" i="94"/>
  <c r="X21" i="78"/>
  <c r="O16" i="79"/>
  <c r="R50" i="94" s="1"/>
  <c r="X21" i="89"/>
  <c r="F12" i="83"/>
  <c r="O15" i="94"/>
  <c r="AA23" i="94"/>
  <c r="Y38" i="94"/>
  <c r="Y37" i="94" s="1"/>
  <c r="Y19" i="94" s="1"/>
  <c r="AA40" i="94"/>
  <c r="AK27" i="77"/>
  <c r="AK27" i="74"/>
  <c r="AK27" i="2"/>
  <c r="G38" i="94"/>
  <c r="G37" i="94" s="1"/>
  <c r="G19" i="94" s="1"/>
  <c r="X21" i="85"/>
  <c r="O16" i="85"/>
  <c r="M50" i="94" s="1"/>
  <c r="F12" i="78"/>
  <c r="AK27" i="78"/>
  <c r="AK31" i="78" s="1"/>
  <c r="L52" i="94" s="1"/>
  <c r="X18" i="81"/>
  <c r="AK27" i="81"/>
  <c r="AK31" i="81" s="1"/>
  <c r="S52" i="94" s="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31" i="87" s="1"/>
  <c r="O52" i="94" s="1"/>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3" i="94" l="1"/>
  <c r="O18" i="94"/>
  <c r="O10" i="94"/>
  <c r="O55" i="94"/>
  <c r="O17" i="94"/>
  <c r="O12"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<sst xmlns="http://schemas.openxmlformats.org/spreadsheetml/2006/main" count="3167" uniqueCount="454">
  <si>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</si>
  <si>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</si>
  <si>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</si>
  <si>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</si>
  <si>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</si>
  <si>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</si>
  <si>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</si>
  <si>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</si>
  <si>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</si>
  <si>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</si>
  <si>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</si>
  <si>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</si>
  <si>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</si>
  <si>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</si>
  <si>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</si>
  <si>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</si>
  <si>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</si>
  <si>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</si>
  <si>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</si>
  <si>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</si>
  <si>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</si>
  <si>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</si>
  <si>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</si>
  <si>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</si>
  <si>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</si>
  <si>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</si>
  <si>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</si>
  <si>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</si>
  <si>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</si>
  <si>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</si>
  <si>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</si>
  <si>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</si>
  <si>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</si>
  <si>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</si>
  <si>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</si>
  <si>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</si>
  <si>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</si>
  <si>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</si>
  <si>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</si>
  <si>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</si>
  <si>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</si>
  <si>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</si>
  <si>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</si>
  <si>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</si>
  <si>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</si>
  <si>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</si>
  <si>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</si>
  <si>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</si>
  <si>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</si>
  <si>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</si>
  <si>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</si>
  <si>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</si>
  <si>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</si>
  <si>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</si>
  <si>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</si>
  <si>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</si>
  <si>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</si>
  <si>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</si>
  <si>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</si>
  <si>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</si>
  <si>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</si>
  <si>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</si>
  <si>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</si>
  <si>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</si>
  <si>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</si>
  <si>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</si>
  <si>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</si>
  <si>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</si>
  <si>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</si>
  <si>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</si>
  <si>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</si>
  <si>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</si>
  <si>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</si>
  <si>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</si>
  <si>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</si>
  <si>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</si>
  <si>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</si>
  <si>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</si>
  <si>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</si>
  <si>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</si>
  <si>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</si>
  <si>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</si>
  <si>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</si>
  <si>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</si>
  <si>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</si>
  <si>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</si>
  <si>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</si>
  <si>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</si>
  <si>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</si>
  <si>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</si>
  <si>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</si>
  <si>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</si>
  <si>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</si>
  <si>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</si>
  <si>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</si>
  <si>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</si>
  <si>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</si>
  <si>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</si>
  <si>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</si>
  <si>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</si>
  <si>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</si>
  <si>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</si>
  <si>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</si>
  <si>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</si>
  <si>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</si>
  <si>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</si>
  <si>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</si>
  <si>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</si>
  <si>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</si>
  <si>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</si>
  <si>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</si>
  <si>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</si>
  <si>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</si>
  <si>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</si>
  <si>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</si>
  <si>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</si>
  <si>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</si>
  <si>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</si>
  <si>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</si>
  <si>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</si>
  <si>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</si>
  <si>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</si>
  <si>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</si>
  <si>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</si>
  <si>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</si>
  <si>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</si>
  <si>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</si>
  <si>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</si>
  <si>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</si>
  <si>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</si>
  <si>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</si>
  <si>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</si>
  <si>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</si>
  <si>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</si>
  <si>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</si>
  <si>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</si>
  <si>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</si>
  <si>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</si>
  <si>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</si>
  <si>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</si>
  <si>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</si>
  <si>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</si>
  <si>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</si>
  <si>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</si>
  <si>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</si>
  <si>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</si>
  <si>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</si>
  <si>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</si>
  <si>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</si>
  <si>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</si>
  <si>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</si>
  <si>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</si>
  <si>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</si>
  <si>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</si>
  <si>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</si>
  <si>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</si>
  <si>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</si>
  <si>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</si>
  <si>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</si>
  <si>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</si>
  <si>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</si>
  <si>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</si>
  <si>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</si>
  <si>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</si>
  <si>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</si>
  <si>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</si>
  <si>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</si>
  <si>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</si>
  <si>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</si>
  <si>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</si>
  <si>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</si>
  <si>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</si>
  <si>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</si>
  <si>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</si>
  <si>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</si>
  <si>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</si>
  <si>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</si>
  <si>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</si>
  <si>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</si>
  <si>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</si>
  <si>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</si>
  <si>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</si>
  <si>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</si>
  <si>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</si>
  <si>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</si>
  <si>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</si>
  <si>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</si>
  <si>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</si>
  <si>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</si>
  <si>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</si>
  <si>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</si>
  <si>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</si>
  <si>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</si>
  <si>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</si>
  <si>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</si>
  <si>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</si>
  <si>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</si>
  <si>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</si>
  <si>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</si>
  <si>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</si>
  <si>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</si>
  <si>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</si>
  <si>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</si>
  <si>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</si>
  <si>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</si>
  <si>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</si>
  <si>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</si>
  <si>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</si>
  <si>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</si>
  <si>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</si>
  <si>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</si>
  <si>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</si>
  <si>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</si>
  <si>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</si>
  <si>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</si>
  <si>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</si>
  <si>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</si>
  <si>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</si>
  <si>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</si>
  <si>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</si>
  <si>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</si>
  <si>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</si>
  <si>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</si>
  <si>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</si>
  <si>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</si>
  <si>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</si>
  <si>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</si>
  <si>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</si>
  <si>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</si>
  <si>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</si>
  <si>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</si>
  <si>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</si>
  <si>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</si>
  <si>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</si>
  <si>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</si>
  <si>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</si>
  <si>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</si>
  <si>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</si>
  <si>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</si>
  <si>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</si>
  <si>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</si>
  <si>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</si>
  <si>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</si>
  <si>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</si>
  <si>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</si>
  <si>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</si>
  <si>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</si>
  <si>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</si>
  <si>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</si>
  <si>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</si>
  <si>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</si>
  <si>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</si>
  <si>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</si>
  <si>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</si>
  <si>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</si>
  <si>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</si>
  <si>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</si>
  <si>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</si>
  <si>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</si>
  <si>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</si>
  <si>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</si>
  <si>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</si>
  <si>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</si>
  <si>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</si>
  <si>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</si>
  <si>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</si>
  <si>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</si>
  <si>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</si>
  <si>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</si>
  <si>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</si>
  <si>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</si>
  <si>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</si>
  <si>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</si>
  <si>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</si>
  <si>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</si>
  <si>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</si>
  <si>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</si>
  <si>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</si>
  <si>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</si>
  <si>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</si>
  <si>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</si>
  <si>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</si>
  <si>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</si>
  <si>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</si>
  <si>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</si>
  <si>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</si>
  <si>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</si>
  <si>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</si>
  <si>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</si>
  <si>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</si>
  <si>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</si>
  <si>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</si>
  <si>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</si>
  <si>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</si>
  <si>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</si>
  <si>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</si>
  <si>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</si>
  <si>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</si>
  <si>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</si>
  <si>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</si>
  <si>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</si>
  <si>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</si>
  <si>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</si>
  <si>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</si>
  <si>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</si>
  <si>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</si>
  <si>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</si>
  <si>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</si>
  <si>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</si>
  <si>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</si>
  <si>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</si>
  <si>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</si>
  <si>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</si>
  <si>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</si>
  <si>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</si>
  <si>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</si>
  <si>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</si>
  <si>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</si>
  <si>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</si>
  <si>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</si>
  <si>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</si>
  <si>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</si>
  <si>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</si>
  <si>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</si>
  <si>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</si>
  <si>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</si>
  <si>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</si>
  <si>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</si>
  <si>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</si>
  <si>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</si>
  <si>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</si>
  <si>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</si>
  <si>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</si>
  <si>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</si>
  <si>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</si>
  <si>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</si>
  <si>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</si>
  <si>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</si>
  <si>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</si>
  <si>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</si>
  <si>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</si>
  <si>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</si>
  <si>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</si>
  <si>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</si>
  <si>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</si>
  <si>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</si>
  <si>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</si>
  <si>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</si>
  <si>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</si>
  <si>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</si>
  <si>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</si>
  <si>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</si>
  <si>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</si>
  <si>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</si>
  <si>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</si>
  <si>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</si>
  <si>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</si>
  <si>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</si>
  <si>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</si>
  <si>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</si>
  <si>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</si>
  <si>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</si>
  <si>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</si>
  <si>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</si>
  <si>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</si>
  <si>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</si>
  <si>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</si>
  <si>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</si>
  <si>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</si>
  <si>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</si>
  <si>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</si>
  <si>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</si>
  <si>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</si>
  <si>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</si>
  <si>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</si>
  <si>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</si>
  <si>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</si>
  <si>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</si>
  <si>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</si>
  <si>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</si>
  <si>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</si>
  <si>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</si>
  <si>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</si>
  <si>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</si>
  <si>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</si>
  <si>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</si>
  <si>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</si>
  <si>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</si>
  <si>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</si>
  <si>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</si>
  <si>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</si>
  <si>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</si>
  <si>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</si>
  <si>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</si>
  <si>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</si>
  <si>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</si>
  <si>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</si>
  <si>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</si>
  <si>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</si>
  <si>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</si>
  <si>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</si>
  <si>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</si>
  <si>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</si>
  <si>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</si>
  <si>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</si>
  <si>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</si>
  <si>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</si>
  <si>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</si>
  <si>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</si>
  <si>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</si>
  <si>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</si>
  <si>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</si>
  <si>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</si>
  <si>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</si>
  <si>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</si>
  <si>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</si>
  <si>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</si>
  <si>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</si>
  <si>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</si>
  <si>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</si>
  <si>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</si>
  <si>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</si>
  <si>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</si>
  <si>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</si>
  <si>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</si>
  <si>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</si>
  <si>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</si>
  <si>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</si>
  <si>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</si>
  <si>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</si>
  <si>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</si>
  <si>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</si>
  <si>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</si>
  <si>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</si>
  <si>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</si>
  <si>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</si>
  <si>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</si>
  <si>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</si>
  <si>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</si>
  <si>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</si>
  <si>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</si>
  <si>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</si>
  <si>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</si>
  <si>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</si>
  <si>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</si>
  <si>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</si>
  <si>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  月  19  日</t>
    <phoneticPr fontId="3"/>
  </si>
  <si>
    <t>横浜市西区みなとみらい3-7-1　　　　　　　　　　　　　　　　　OCEAN　GATE　MINATO 　MIRAI　13F</t>
    <rPh sb="0" eb="3">
      <t>ヨコハマシ</t>
    </rPh>
    <rPh sb="3" eb="5">
      <t>ニシク</t>
    </rPh>
    <phoneticPr fontId="3"/>
  </si>
  <si>
    <t>積水ハウス㈱神奈川東支店　植岡　俊樹</t>
    <rPh sb="0" eb="2">
      <t>セキスイ</t>
    </rPh>
    <rPh sb="5" eb="12">
      <t>カブカナガワヒガシシテン</t>
    </rPh>
    <rPh sb="13" eb="15">
      <t>ウエオカ</t>
    </rPh>
    <rPh sb="16" eb="18">
      <t>トシキ</t>
    </rPh>
    <phoneticPr fontId="3"/>
  </si>
  <si>
    <t>045-227-6411</t>
    <phoneticPr fontId="3"/>
  </si>
  <si>
    <t>積水ハウス株式会社　神奈川東支店（神奈川10事業所）</t>
    <rPh sb="0" eb="2">
      <t>セキスイ</t>
    </rPh>
    <rPh sb="5" eb="9">
      <t>カブシキガイシャ</t>
    </rPh>
    <rPh sb="10" eb="16">
      <t>カナガワヒガシシテン</t>
    </rPh>
    <rPh sb="17" eb="20">
      <t>カナガワ</t>
    </rPh>
    <rPh sb="22" eb="25">
      <t>ジギョウショ</t>
    </rPh>
    <phoneticPr fontId="3"/>
  </si>
  <si>
    <t>横浜市西区みなとみらい3-7-1　OCEAN GATE　MINATO　MIRAI　13F</t>
    <rPh sb="0" eb="3">
      <t>ヨコハマシ</t>
    </rPh>
    <rPh sb="3" eb="5">
      <t>ニシク</t>
    </rPh>
    <phoneticPr fontId="3"/>
  </si>
  <si>
    <t>045-227-6414</t>
    <phoneticPr fontId="3"/>
  </si>
  <si>
    <t>建設業</t>
    <rPh sb="0" eb="3">
      <t>ケンセツギョウ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</si>
</sst>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34" zoomScaleNormal="115" zoomScaleSheetLayoutView="100" workbookViewId="0">
      <selection activeCell="F61" sqref="F61:U61"/>
    </sheetView>
  </sheetViews>
  <sheetFormatPr defaultColWidth="9" defaultRowHeight="12"/>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c r="C2" s="25" t="s">
        <v>51</v>
      </c>
    </row>
    <row r="3" spans="1:54" ht="13.5">
      <c r="C3" s="25" t="s">
        <v>159</v>
      </c>
    </row>
    <row r="4" spans="1:54" s="91" customFormat="1" ht="13.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c r="C6" s="25"/>
    </row>
    <row r="7" spans="1:54" ht="13.5">
      <c r="C7" s="25" t="s">
        <v>2</v>
      </c>
      <c r="W7" s="25"/>
    </row>
    <row r="8" spans="1:54" s="485" customFormat="1" ht="13.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c r="C19" s="25"/>
      <c r="D19" s="91"/>
      <c r="E19" s="91"/>
      <c r="F19" s="91"/>
      <c r="G19" s="91"/>
      <c r="H19" s="91"/>
      <c r="I19" s="91"/>
      <c r="J19" s="91"/>
      <c r="K19" s="91"/>
      <c r="L19" s="91"/>
      <c r="M19" s="91"/>
      <c r="N19" s="91"/>
      <c r="O19" s="91"/>
      <c r="P19" s="91"/>
      <c r="Q19" s="91"/>
      <c r="R19" s="91"/>
      <c r="W19" s="25"/>
      <c r="X19" s="106"/>
      <c r="Y19" s="107"/>
    </row>
    <row r="20" spans="1:56" ht="13.5">
      <c r="C20" s="25" t="s">
        <v>3</v>
      </c>
      <c r="D20" s="27"/>
      <c r="F20" s="91"/>
      <c r="G20" s="91"/>
      <c r="H20" s="91"/>
      <c r="I20" s="91"/>
      <c r="J20" s="91"/>
      <c r="K20" s="91"/>
      <c r="L20" s="91"/>
      <c r="M20" s="91"/>
      <c r="N20" s="91"/>
      <c r="O20" s="91"/>
      <c r="P20" s="91"/>
      <c r="Q20" s="91"/>
      <c r="R20" s="91"/>
      <c r="W20" s="25"/>
      <c r="X20" s="106"/>
      <c r="Y20" s="107"/>
    </row>
    <row r="21" spans="1:56" ht="13.5">
      <c r="C21" s="716"/>
      <c r="D21" s="717"/>
      <c r="E21" s="25" t="s">
        <v>50</v>
      </c>
      <c r="W21" s="25"/>
      <c r="X21" s="106"/>
      <c r="Y21" s="107"/>
    </row>
    <row r="22" spans="1:56" ht="13.5">
      <c r="C22" s="718" t="s">
        <v>395</v>
      </c>
      <c r="D22" s="719"/>
      <c r="E22" s="25" t="s">
        <v>384</v>
      </c>
      <c r="W22" s="25"/>
      <c r="X22" s="107"/>
      <c r="Y22" s="107"/>
    </row>
    <row r="23" spans="1:56" ht="13.5">
      <c r="C23" s="720" t="s">
        <v>396</v>
      </c>
      <c r="D23" s="721"/>
      <c r="E23" s="25" t="s">
        <v>1</v>
      </c>
      <c r="W23" s="25"/>
      <c r="X23" s="107"/>
      <c r="Y23" s="107"/>
    </row>
    <row r="24" spans="1:56" ht="13.5">
      <c r="C24" s="722" t="s">
        <v>397</v>
      </c>
      <c r="D24" s="723"/>
      <c r="E24" s="25" t="s">
        <v>46</v>
      </c>
      <c r="W24" s="25"/>
      <c r="X24" s="107"/>
      <c r="Y24" s="107"/>
    </row>
    <row r="25" spans="1:56" ht="13.5">
      <c r="C25" s="724" t="s">
        <v>398</v>
      </c>
      <c r="D25" s="725"/>
      <c r="E25" s="489" t="s">
        <v>388</v>
      </c>
      <c r="W25" s="25"/>
      <c r="X25" s="106"/>
      <c r="Y25" s="107"/>
    </row>
    <row r="26" spans="1:56" ht="13.5">
      <c r="C26" s="29"/>
      <c r="D26" s="29"/>
      <c r="E26" s="489" t="s">
        <v>383</v>
      </c>
      <c r="W26" s="25"/>
      <c r="X26" s="106"/>
      <c r="Y26" s="107"/>
      <c r="AA26" s="109"/>
    </row>
    <row r="27" spans="1:56" ht="14.25" thickBot="1">
      <c r="C27" s="29"/>
      <c r="D27" s="29"/>
      <c r="E27" s="593"/>
      <c r="U27" s="117"/>
      <c r="V27" s="117"/>
      <c r="W27" s="117"/>
      <c r="X27" s="26"/>
      <c r="Y27" s="25"/>
      <c r="Z27" s="106"/>
      <c r="AA27" s="429"/>
      <c r="BC27" s="53"/>
      <c r="BD27" s="53"/>
    </row>
    <row r="28" spans="1:56" ht="13.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2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c r="C36" s="96"/>
      <c r="D36" s="30"/>
      <c r="E36" s="30"/>
      <c r="F36" s="30"/>
      <c r="G36" s="30"/>
      <c r="H36" s="30"/>
      <c r="I36" s="30"/>
      <c r="J36" s="30"/>
      <c r="K36" s="30"/>
      <c r="L36" s="30"/>
      <c r="M36" s="30"/>
      <c r="N36" s="30"/>
      <c r="O36" s="30"/>
      <c r="P36" s="30"/>
      <c r="Q36" s="30"/>
      <c r="R36" s="30"/>
      <c r="S36" s="374"/>
      <c r="T36" s="374"/>
      <c r="U36" s="98"/>
      <c r="W36" s="25"/>
      <c r="X36" s="106"/>
      <c r="Y36" s="107"/>
    </row>
    <row r="37" spans="1:25" ht="13.5">
      <c r="C37" s="768" t="s">
        <v>41</v>
      </c>
      <c r="D37" s="769"/>
      <c r="E37" s="769"/>
      <c r="F37" s="769"/>
      <c r="G37" s="594" t="s">
        <v>5</v>
      </c>
      <c r="H37" s="594"/>
      <c r="I37" s="30"/>
      <c r="J37" s="30"/>
      <c r="K37" s="30"/>
      <c r="L37" s="30"/>
      <c r="M37" s="30"/>
      <c r="N37" s="30"/>
      <c r="O37" s="30"/>
      <c r="P37" s="30"/>
      <c r="Q37" s="30"/>
      <c r="R37" s="30"/>
      <c r="S37" s="30"/>
      <c r="T37" s="30"/>
      <c r="U37" s="97"/>
      <c r="W37" s="25"/>
      <c r="X37" s="106"/>
      <c r="Y37" s="107"/>
    </row>
    <row r="38" spans="1:25" ht="13.5">
      <c r="C38" s="96"/>
      <c r="D38" s="30"/>
      <c r="E38" s="30"/>
      <c r="F38" s="30"/>
      <c r="G38" s="30"/>
      <c r="H38" s="30"/>
      <c r="I38" s="30"/>
      <c r="J38" s="30"/>
      <c r="K38" s="30"/>
      <c r="L38" s="30"/>
      <c r="M38" s="30"/>
      <c r="N38" s="30"/>
      <c r="O38" s="30"/>
      <c r="P38" s="30"/>
      <c r="Q38" s="30"/>
      <c r="R38" s="30"/>
      <c r="S38" s="30"/>
      <c r="T38" s="30"/>
      <c r="U38" s="97"/>
      <c r="W38" s="25"/>
      <c r="X38" s="106"/>
      <c r="Y38" s="107"/>
    </row>
    <row r="39" spans="1:25" ht="13.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c r="C41" s="96"/>
      <c r="D41" s="30"/>
      <c r="E41" s="30"/>
      <c r="F41" s="30"/>
      <c r="G41" s="30"/>
      <c r="H41" s="30"/>
      <c r="I41" s="31"/>
      <c r="J41" s="31" t="s">
        <v>7</v>
      </c>
      <c r="K41" s="31"/>
      <c r="L41" s="774" t="s">
        <v>448</v>
      </c>
      <c r="M41" s="774"/>
      <c r="N41" s="774"/>
      <c r="O41" s="774"/>
      <c r="P41" s="774"/>
      <c r="Q41" s="774"/>
      <c r="R41" s="774"/>
      <c r="S41" s="774"/>
      <c r="T41" s="774"/>
      <c r="U41" s="775"/>
    </row>
    <row r="42" spans="1:25">
      <c r="C42" s="96"/>
      <c r="D42" s="30"/>
      <c r="E42" s="30"/>
      <c r="F42" s="30"/>
      <c r="G42" s="30"/>
      <c r="H42" s="30"/>
      <c r="I42" s="30"/>
      <c r="J42" s="30"/>
      <c r="K42" s="30"/>
      <c r="L42" s="30" t="s">
        <v>8</v>
      </c>
      <c r="M42" s="30"/>
      <c r="N42" s="30"/>
      <c r="O42" s="30"/>
      <c r="P42" s="30"/>
      <c r="Q42" s="30"/>
      <c r="R42" s="30"/>
      <c r="S42" s="30"/>
      <c r="T42" s="30"/>
      <c r="U42" s="447"/>
    </row>
    <row r="43" spans="1:25" ht="13.5">
      <c r="C43" s="96"/>
      <c r="D43" s="30"/>
      <c r="E43" s="30"/>
      <c r="F43" s="30"/>
      <c r="G43" s="30"/>
      <c r="H43" s="30"/>
      <c r="I43" s="30"/>
      <c r="J43" s="30"/>
      <c r="K43" s="30"/>
      <c r="L43" s="32"/>
      <c r="M43" s="32" t="s">
        <v>9</v>
      </c>
      <c r="N43" s="32"/>
      <c r="O43" s="776" t="s">
        <v>449</v>
      </c>
      <c r="P43" s="776"/>
      <c r="Q43" s="776"/>
      <c r="R43" s="776"/>
      <c r="S43" s="776"/>
      <c r="T43" s="776"/>
      <c r="U43" s="777"/>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43" t="s">
        <v>405</v>
      </c>
      <c r="D46" s="744"/>
      <c r="E46" s="744"/>
      <c r="F46" s="744"/>
      <c r="G46" s="744"/>
      <c r="H46" s="744"/>
      <c r="I46" s="744"/>
      <c r="J46" s="744"/>
      <c r="K46" s="744"/>
      <c r="L46" s="744"/>
      <c r="M46" s="744"/>
      <c r="N46" s="744"/>
      <c r="O46" s="744"/>
      <c r="P46" s="744"/>
      <c r="Q46" s="744"/>
      <c r="R46" s="744"/>
      <c r="S46" s="744"/>
      <c r="T46" s="744"/>
      <c r="U46" s="745"/>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726" t="s">
        <v>10</v>
      </c>
      <c r="D48" s="746"/>
      <c r="E48" s="747"/>
      <c r="F48" s="732" t="s">
        <v>450</v>
      </c>
      <c r="G48" s="733"/>
      <c r="H48" s="733"/>
      <c r="I48" s="734"/>
      <c r="J48" s="734"/>
      <c r="K48" s="734"/>
      <c r="L48" s="734"/>
      <c r="M48" s="734"/>
      <c r="N48" s="734"/>
      <c r="O48" s="734"/>
      <c r="P48" s="640" t="s">
        <v>431</v>
      </c>
      <c r="Q48" s="751"/>
      <c r="R48" s="751"/>
      <c r="S48" s="751"/>
      <c r="T48" s="751"/>
      <c r="U48" s="752"/>
    </row>
    <row r="49" spans="3:54" ht="21.75" customHeight="1">
      <c r="C49" s="748"/>
      <c r="D49" s="749"/>
      <c r="E49" s="750"/>
      <c r="F49" s="735"/>
      <c r="G49" s="736"/>
      <c r="H49" s="736"/>
      <c r="I49" s="736"/>
      <c r="J49" s="736"/>
      <c r="K49" s="736"/>
      <c r="L49" s="736"/>
      <c r="M49" s="736"/>
      <c r="N49" s="736"/>
      <c r="O49" s="736"/>
      <c r="P49" s="753">
        <v>2228</v>
      </c>
      <c r="Q49" s="754"/>
      <c r="R49" s="754"/>
      <c r="S49" s="754"/>
      <c r="T49" s="754"/>
      <c r="U49" s="755"/>
    </row>
    <row r="50" spans="3:54" ht="26.25" customHeight="1">
      <c r="C50" s="726" t="s">
        <v>11</v>
      </c>
      <c r="D50" s="727"/>
      <c r="E50" s="728"/>
      <c r="F50" s="737" t="s">
        <v>451</v>
      </c>
      <c r="G50" s="738"/>
      <c r="H50" s="738"/>
      <c r="I50" s="738"/>
      <c r="J50" s="738"/>
      <c r="K50" s="738"/>
      <c r="L50" s="738"/>
      <c r="M50" s="738"/>
      <c r="N50" s="592" t="s">
        <v>172</v>
      </c>
      <c r="O50" s="595"/>
      <c r="P50" s="596"/>
      <c r="Q50" s="741" t="s">
        <v>452</v>
      </c>
      <c r="R50" s="741"/>
      <c r="S50" s="741"/>
      <c r="T50" s="741"/>
      <c r="U50" s="742"/>
    </row>
    <row r="51" spans="3:54" ht="26.25" customHeight="1">
      <c r="C51" s="729"/>
      <c r="D51" s="730"/>
      <c r="E51" s="731"/>
      <c r="F51" s="739"/>
      <c r="G51" s="740"/>
      <c r="H51" s="740"/>
      <c r="I51" s="740"/>
      <c r="J51" s="740"/>
      <c r="K51" s="740"/>
      <c r="L51" s="740"/>
      <c r="M51" s="740"/>
      <c r="N51" s="646"/>
      <c r="O51" s="646"/>
      <c r="P51" s="646"/>
      <c r="Q51" s="646"/>
      <c r="R51" s="646"/>
      <c r="S51" s="646"/>
      <c r="T51" s="646"/>
      <c r="U51" s="647"/>
    </row>
    <row r="52" spans="3:54" ht="26.25" customHeight="1">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648" t="s">
        <v>119</v>
      </c>
      <c r="G54" s="649"/>
      <c r="H54" s="649"/>
      <c r="I54" s="649"/>
      <c r="J54" s="649"/>
      <c r="K54" s="649"/>
      <c r="L54" s="38" t="s">
        <v>48</v>
      </c>
      <c r="M54" s="38"/>
      <c r="N54" s="655" t="s">
        <v>453</v>
      </c>
      <c r="O54" s="655"/>
      <c r="P54" s="655"/>
      <c r="Q54" s="655"/>
      <c r="R54" s="655"/>
      <c r="S54" s="655"/>
      <c r="T54" s="655"/>
      <c r="U54" s="656"/>
      <c r="V54" s="34"/>
      <c r="W54" s="53"/>
      <c r="BB54" s="26"/>
    </row>
    <row r="55" spans="3:54" ht="27" customHeight="1">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c r="C61" s="597"/>
      <c r="D61" s="574" t="s">
        <v>290</v>
      </c>
      <c r="E61" s="575" t="s">
        <v>241</v>
      </c>
      <c r="F61" s="652"/>
      <c r="G61" s="653"/>
      <c r="H61" s="653"/>
      <c r="I61" s="653"/>
      <c r="J61" s="653"/>
      <c r="K61" s="653"/>
      <c r="L61" s="653"/>
      <c r="M61" s="653"/>
      <c r="N61" s="653"/>
      <c r="O61" s="653"/>
      <c r="P61" s="653"/>
      <c r="Q61" s="653"/>
      <c r="R61" s="653"/>
      <c r="S61" s="653"/>
      <c r="T61" s="653"/>
      <c r="U61" s="654"/>
      <c r="W61" s="34"/>
    </row>
    <row r="62" spans="3:54" ht="13.9" customHeight="1">
      <c r="C62" s="597"/>
      <c r="D62" s="576"/>
      <c r="E62" s="505"/>
      <c r="F62" s="699"/>
      <c r="G62" s="700"/>
      <c r="H62" s="700"/>
      <c r="I62" s="700"/>
      <c r="J62" s="700"/>
      <c r="K62" s="700"/>
      <c r="L62" s="700"/>
      <c r="M62" s="700"/>
      <c r="N62" s="700"/>
      <c r="O62" s="700"/>
      <c r="P62" s="700"/>
      <c r="Q62" s="700"/>
      <c r="R62" s="700"/>
      <c r="S62" s="700"/>
      <c r="T62" s="700"/>
      <c r="U62" s="701"/>
      <c r="W62" s="34" t="s">
        <v>445</v>
      </c>
    </row>
    <row r="63" spans="3:54" ht="13.9" customHeight="1">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 customHeight="1">
      <c r="C77" s="442"/>
      <c r="D77" s="693"/>
      <c r="E77" s="694"/>
      <c r="F77" s="694"/>
      <c r="G77" s="694"/>
      <c r="H77" s="694"/>
      <c r="I77" s="694"/>
      <c r="J77" s="694"/>
      <c r="K77" s="694"/>
      <c r="L77" s="694"/>
      <c r="M77" s="694"/>
      <c r="N77" s="694"/>
      <c r="O77" s="694"/>
      <c r="P77" s="694"/>
      <c r="Q77" s="694"/>
      <c r="R77" s="694"/>
      <c r="S77" s="694"/>
      <c r="T77" s="694"/>
      <c r="U77" s="695"/>
      <c r="W77" s="34" t="s">
        <v>445</v>
      </c>
    </row>
    <row r="78" spans="3:23" ht="13.9" customHeight="1">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c r="A89" s="28">
        <v>5</v>
      </c>
      <c r="C89" s="708"/>
      <c r="D89" s="641"/>
      <c r="E89" s="676"/>
      <c r="F89" s="196" t="s">
        <v>252</v>
      </c>
      <c r="G89" s="43"/>
      <c r="H89" s="43"/>
      <c r="I89" s="43"/>
      <c r="J89" s="43"/>
      <c r="K89" s="707">
        <f>+COUNTIF(別紙!G9:Z9,"&gt;0")</f>
        <v>7</v>
      </c>
      <c r="L89" s="707"/>
      <c r="M89" s="707"/>
      <c r="N89" s="210" t="s">
        <v>47</v>
      </c>
      <c r="O89" s="210"/>
      <c r="P89" s="602"/>
      <c r="Q89" s="702" t="s">
        <v>353</v>
      </c>
      <c r="R89" s="702"/>
      <c r="S89" s="702"/>
      <c r="T89" s="702"/>
      <c r="U89" s="703"/>
      <c r="V89" s="376"/>
      <c r="W89" s="376"/>
      <c r="X89" s="26"/>
      <c r="Y89" s="34"/>
      <c r="BC89" s="53"/>
      <c r="BD89" s="53"/>
    </row>
    <row r="90" spans="1:56" ht="18" customHeight="1">
      <c r="A90" s="28">
        <v>6</v>
      </c>
      <c r="C90" s="708"/>
      <c r="D90" s="641"/>
      <c r="E90" s="676"/>
      <c r="F90" s="202" t="s">
        <v>200</v>
      </c>
      <c r="G90" s="209"/>
      <c r="H90" s="209"/>
      <c r="I90" s="209"/>
      <c r="J90" s="209"/>
      <c r="K90" s="686">
        <f>+別紙!AA9</f>
        <v>15375.699999999999</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09"/>
      <c r="D104" s="690"/>
      <c r="E104" s="790"/>
      <c r="F104" s="196" t="s">
        <v>252</v>
      </c>
      <c r="G104" s="43"/>
      <c r="H104" s="43"/>
      <c r="I104" s="43"/>
      <c r="J104" s="43"/>
      <c r="K104" s="679">
        <f>+COUNTIF(別紙!G19:Z19,"&gt;0")</f>
        <v>7</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c r="A105" s="28">
        <v>8</v>
      </c>
      <c r="C105" s="709"/>
      <c r="D105" s="690"/>
      <c r="E105" s="790"/>
      <c r="F105" s="202" t="s">
        <v>200</v>
      </c>
      <c r="G105" s="209"/>
      <c r="H105" s="209"/>
      <c r="I105" s="209"/>
      <c r="J105" s="209"/>
      <c r="K105" s="686">
        <f>+別紙!AA19</f>
        <v>15385.8</v>
      </c>
      <c r="L105" s="686"/>
      <c r="M105" s="686"/>
      <c r="N105" s="686"/>
      <c r="O105" s="686"/>
      <c r="P105" s="610" t="s">
        <v>291</v>
      </c>
      <c r="Q105" s="704"/>
      <c r="R105" s="704"/>
      <c r="S105" s="704"/>
      <c r="T105" s="704"/>
      <c r="U105" s="705"/>
      <c r="V105" s="376"/>
      <c r="W105" s="376"/>
      <c r="X105" s="115"/>
      <c r="Y105" s="26"/>
      <c r="BC105" s="53"/>
      <c r="BD105" s="53"/>
    </row>
    <row r="106" spans="1:56" ht="13.9" customHeight="1">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c r="C208" s="214"/>
      <c r="D208" s="711"/>
      <c r="E208" s="790"/>
      <c r="F208" s="796" t="s">
        <v>267</v>
      </c>
      <c r="G208" s="797"/>
      <c r="H208" s="797"/>
      <c r="I208" s="797"/>
      <c r="J208" s="797"/>
      <c r="K208" s="795">
        <f>+別紙!AA14</f>
        <v>13201.8</v>
      </c>
      <c r="L208" s="795"/>
      <c r="M208" s="795"/>
      <c r="N208" s="795"/>
      <c r="O208" s="795"/>
      <c r="P208" s="217" t="s">
        <v>13</v>
      </c>
      <c r="Q208" s="778" t="s">
        <v>365</v>
      </c>
      <c r="R208" s="779"/>
      <c r="S208" s="779"/>
      <c r="T208" s="779"/>
      <c r="U208" s="780"/>
      <c r="V208" s="180"/>
      <c r="W208" s="181"/>
      <c r="X208" s="181"/>
      <c r="Y208" s="181"/>
    </row>
    <row r="209" spans="3:26" ht="43.15" customHeight="1">
      <c r="C209" s="214"/>
      <c r="D209" s="711"/>
      <c r="E209" s="790"/>
      <c r="F209" s="328"/>
      <c r="G209" s="798" t="s">
        <v>223</v>
      </c>
      <c r="H209" s="799"/>
      <c r="I209" s="799"/>
      <c r="J209" s="799"/>
      <c r="K209" s="795">
        <f>+別紙!AA15</f>
        <v>2468.2999999999993</v>
      </c>
      <c r="L209" s="795"/>
      <c r="M209" s="795"/>
      <c r="N209" s="795"/>
      <c r="O209" s="795"/>
      <c r="P209" s="578" t="s">
        <v>13</v>
      </c>
      <c r="Q209" s="781"/>
      <c r="R209" s="782"/>
      <c r="S209" s="782"/>
      <c r="T209" s="782"/>
      <c r="U209" s="783"/>
      <c r="V209" s="180"/>
      <c r="W209" s="181"/>
      <c r="X209" s="181"/>
      <c r="Y209" s="181"/>
    </row>
    <row r="210" spans="3:26" ht="43.15" customHeight="1">
      <c r="C210" s="214"/>
      <c r="D210" s="711"/>
      <c r="E210" s="790"/>
      <c r="F210" s="328"/>
      <c r="G210" s="798" t="s">
        <v>224</v>
      </c>
      <c r="H210" s="799"/>
      <c r="I210" s="799"/>
      <c r="J210" s="799"/>
      <c r="K210" s="795">
        <f>+別紙!AA16</f>
        <v>10284.5</v>
      </c>
      <c r="L210" s="795"/>
      <c r="M210" s="795"/>
      <c r="N210" s="795"/>
      <c r="O210" s="795"/>
      <c r="P210" s="578" t="s">
        <v>13</v>
      </c>
      <c r="Q210" s="781"/>
      <c r="R210" s="782"/>
      <c r="S210" s="782"/>
      <c r="T210" s="782"/>
      <c r="U210" s="783"/>
      <c r="V210" s="180"/>
      <c r="W210" s="181"/>
      <c r="X210" s="181"/>
      <c r="Y210" s="181"/>
    </row>
    <row r="211" spans="3:26" ht="43.15" customHeight="1">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711"/>
      <c r="E225" s="790"/>
      <c r="F225" s="796" t="s">
        <v>267</v>
      </c>
      <c r="G225" s="797"/>
      <c r="H225" s="797"/>
      <c r="I225" s="797"/>
      <c r="J225" s="797"/>
      <c r="K225" s="795">
        <f>+別紙!AA43</f>
        <v>15080.8</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c r="C226" s="214"/>
      <c r="D226" s="711"/>
      <c r="E226" s="790"/>
      <c r="F226" s="328"/>
      <c r="G226" s="798" t="s">
        <v>223</v>
      </c>
      <c r="H226" s="799"/>
      <c r="I226" s="799"/>
      <c r="J226" s="799"/>
      <c r="K226" s="795">
        <f>+別紙!AA44</f>
        <v>2345.1</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c r="C227" s="214"/>
      <c r="D227" s="711"/>
      <c r="E227" s="790"/>
      <c r="F227" s="328"/>
      <c r="G227" s="798" t="s">
        <v>224</v>
      </c>
      <c r="H227" s="799"/>
      <c r="I227" s="799"/>
      <c r="J227" s="799"/>
      <c r="K227" s="795">
        <f>+別紙!AA45</f>
        <v>12758.2</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c r="W278" s="409" t="s">
        <v>128</v>
      </c>
      <c r="X278" s="411"/>
      <c r="Y278" s="411"/>
    </row>
    <row r="279" spans="3:25" ht="13.5">
      <c r="W279" s="409" t="s">
        <v>129</v>
      </c>
      <c r="X279" s="411"/>
      <c r="Y279" s="411"/>
    </row>
    <row r="280" spans="3:25" ht="13.5">
      <c r="W280" s="409" t="s">
        <v>130</v>
      </c>
      <c r="X280" s="411"/>
      <c r="Y280" s="411"/>
    </row>
    <row r="281" spans="3:25" ht="13.5">
      <c r="W281" s="409" t="s">
        <v>131</v>
      </c>
      <c r="X281" s="411"/>
      <c r="Y281" s="411"/>
    </row>
    <row r="282" spans="3:25" ht="13.5">
      <c r="W282" s="409" t="s">
        <v>132</v>
      </c>
      <c r="X282" s="411"/>
      <c r="Y282" s="411"/>
    </row>
    <row r="283" spans="3:25" ht="13.5">
      <c r="W283" s="409" t="s">
        <v>125</v>
      </c>
      <c r="X283" s="411"/>
      <c r="Y283" s="411"/>
    </row>
    <row r="284" spans="3:25" ht="13.5">
      <c r="W284" s="409" t="s">
        <v>133</v>
      </c>
      <c r="X284" s="411"/>
      <c r="Y284" s="411"/>
    </row>
    <row r="285" spans="3:25" ht="13.5">
      <c r="W285" s="409" t="s">
        <v>134</v>
      </c>
      <c r="X285" s="411"/>
      <c r="Y285" s="411"/>
    </row>
    <row r="286" spans="3:25" ht="13.5">
      <c r="W286" s="409" t="s">
        <v>135</v>
      </c>
      <c r="X286" s="411"/>
      <c r="Y286" s="411"/>
    </row>
    <row r="287" spans="3:25" ht="13.5">
      <c r="W287" s="409" t="s">
        <v>136</v>
      </c>
      <c r="X287" s="411"/>
      <c r="Y287" s="411"/>
    </row>
    <row r="288" spans="3:25" ht="13.5">
      <c r="W288" s="409" t="s">
        <v>137</v>
      </c>
      <c r="X288" s="411"/>
      <c r="Y288" s="411"/>
    </row>
    <row r="289" spans="23:25" ht="13.5">
      <c r="W289" s="409" t="s">
        <v>138</v>
      </c>
      <c r="X289" s="411"/>
      <c r="Y289" s="411"/>
    </row>
    <row r="290" spans="23:25" ht="13.5">
      <c r="W290" s="409" t="s">
        <v>139</v>
      </c>
      <c r="X290" s="411"/>
      <c r="Y290" s="411"/>
    </row>
    <row r="291" spans="23:25" ht="13.5">
      <c r="W291" s="409" t="s">
        <v>140</v>
      </c>
      <c r="X291" s="411"/>
      <c r="Y291" s="411"/>
    </row>
    <row r="292" spans="23:25" ht="13.5">
      <c r="W292" s="409" t="s">
        <v>141</v>
      </c>
      <c r="X292" s="411"/>
      <c r="Y292" s="411"/>
    </row>
    <row r="293" spans="23:25" ht="13.5">
      <c r="W293" s="409" t="s">
        <v>142</v>
      </c>
      <c r="X293" s="411"/>
      <c r="Y293" s="411"/>
    </row>
    <row r="294" spans="23:25" ht="13.5">
      <c r="W294" s="409" t="s">
        <v>143</v>
      </c>
      <c r="X294" s="411"/>
      <c r="Y294" s="411"/>
    </row>
    <row r="295" spans="23:25" ht="13.5">
      <c r="W295" s="409" t="s">
        <v>126</v>
      </c>
      <c r="X295" s="411"/>
      <c r="Y295" s="411"/>
    </row>
    <row r="296" spans="23:25" ht="13.5">
      <c r="W296" s="409" t="s">
        <v>144</v>
      </c>
      <c r="X296" s="411"/>
      <c r="Y296" s="411"/>
    </row>
    <row r="297" spans="23:25" ht="13.5">
      <c r="W297" s="409" t="s">
        <v>145</v>
      </c>
      <c r="X297" s="411"/>
      <c r="Y297" s="411"/>
    </row>
    <row r="298" spans="23:25" ht="13.5">
      <c r="W298" s="409" t="s">
        <v>146</v>
      </c>
      <c r="X298" s="411"/>
      <c r="Y298" s="411"/>
    </row>
    <row r="299" spans="23:25" ht="13.5">
      <c r="W299" s="409" t="s">
        <v>147</v>
      </c>
      <c r="X299" s="411"/>
      <c r="Y299" s="411"/>
    </row>
    <row r="300" spans="23:25" ht="13.5">
      <c r="W300" s="409" t="s">
        <v>148</v>
      </c>
      <c r="X300" s="411"/>
      <c r="Y300" s="411"/>
    </row>
    <row r="301" spans="23:25" ht="13.5">
      <c r="W301" s="409" t="s">
        <v>149</v>
      </c>
      <c r="X301" s="411"/>
      <c r="Y301" s="411"/>
    </row>
    <row r="302" spans="23:25" ht="13.5">
      <c r="W302" s="412" t="s">
        <v>150</v>
      </c>
      <c r="X302" s="411"/>
      <c r="Y302" s="411"/>
    </row>
    <row r="303" spans="23:25" ht="13.5">
      <c r="W303" s="412" t="s">
        <v>151</v>
      </c>
      <c r="X303" s="411"/>
      <c r="Y303" s="411"/>
    </row>
    <row r="304" spans="23:25" ht="13.5">
      <c r="W304" s="412" t="s">
        <v>152</v>
      </c>
      <c r="X304" s="411"/>
      <c r="Y304" s="411"/>
    </row>
    <row r="305" spans="23:25" ht="13.5">
      <c r="W305" s="412" t="s">
        <v>153</v>
      </c>
      <c r="X305" s="411"/>
      <c r="Y305" s="411"/>
    </row>
    <row r="306" spans="23:25" ht="13.5">
      <c r="W306" s="412" t="s">
        <v>154</v>
      </c>
      <c r="X306" s="411"/>
      <c r="Y306" s="411"/>
    </row>
    <row r="307" spans="23:25" ht="13.5">
      <c r="W307" s="412" t="s">
        <v>155</v>
      </c>
      <c r="X307" s="411"/>
      <c r="Y307" s="411"/>
    </row>
    <row r="308" spans="23:25" ht="13.5">
      <c r="W308" s="412" t="s">
        <v>401</v>
      </c>
      <c r="X308" s="411"/>
      <c r="Y308" s="411"/>
    </row>
    <row r="309" spans="23:25" ht="13.5">
      <c r="W309" s="412" t="s">
        <v>400</v>
      </c>
      <c r="X309" s="411"/>
      <c r="Y309" s="411"/>
    </row>
    <row r="310" spans="23:25" ht="13.5">
      <c r="W310" s="412" t="s">
        <v>399</v>
      </c>
      <c r="X310" s="411"/>
      <c r="Y310" s="411"/>
    </row>
    <row r="311" spans="23:25" ht="13.5">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2" workbookViewId="0">
      <selection activeCell="G19" sqref="G19"/>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11.1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11.8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8.5</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11.1</v>
      </c>
      <c r="P27" s="863"/>
      <c r="Q27" s="863"/>
      <c r="R27" s="863"/>
      <c r="S27" s="59" t="s">
        <v>38</v>
      </c>
      <c r="T27" s="80"/>
      <c r="U27" s="80"/>
      <c r="X27" s="78" t="s">
        <v>39</v>
      </c>
      <c r="Y27" s="81"/>
      <c r="AG27" s="68"/>
      <c r="AH27" s="68"/>
      <c r="AI27" s="68"/>
      <c r="AJ27" s="68"/>
      <c r="AK27" s="905">
        <f>+AG18+O27</f>
        <v>11.1</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8.5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11.7</v>
      </c>
      <c r="G29" s="875"/>
      <c r="H29" s="234" t="s">
        <v>198</v>
      </c>
      <c r="L29" s="872"/>
      <c r="O29" s="71"/>
      <c r="P29" s="163"/>
      <c r="Q29" s="66" t="s">
        <v>183</v>
      </c>
      <c r="R29" s="839" t="s">
        <v>33</v>
      </c>
      <c r="S29" s="855"/>
      <c r="T29" s="855"/>
      <c r="U29" s="856"/>
      <c r="V29" s="63"/>
      <c r="W29" s="82"/>
      <c r="X29" s="860" t="s">
        <v>315</v>
      </c>
      <c r="Y29" s="861"/>
      <c r="Z29" s="853">
        <v>2.6</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4</v>
      </c>
      <c r="G30" s="875"/>
      <c r="H30" s="234" t="s">
        <v>198</v>
      </c>
      <c r="L30" s="872"/>
      <c r="O30" s="71"/>
      <c r="Q30" s="862">
        <f>+ROUND(Z28,1)+ROUND(Z29,1)+ROUND(Z30,1)</f>
        <v>11.1</v>
      </c>
      <c r="R30" s="863"/>
      <c r="S30" s="863"/>
      <c r="T30" s="863"/>
      <c r="U30" s="59" t="s">
        <v>16</v>
      </c>
      <c r="X30" s="860" t="s">
        <v>186</v>
      </c>
      <c r="Y30" s="861"/>
      <c r="Z30" s="853"/>
      <c r="AA30" s="854"/>
      <c r="AB30" s="854"/>
      <c r="AC30" s="854"/>
      <c r="AD30" s="854"/>
      <c r="AE30" s="59" t="s">
        <v>13</v>
      </c>
      <c r="AK30" s="814">
        <v>3.8</v>
      </c>
      <c r="AL30" s="815"/>
      <c r="AM30" s="815"/>
      <c r="AN30" s="815"/>
      <c r="AO30" s="67" t="s">
        <v>13</v>
      </c>
      <c r="AR30" s="921"/>
      <c r="AS30" s="918"/>
      <c r="AT30" s="918"/>
      <c r="AU30" s="919"/>
    </row>
    <row r="31" spans="2:48" ht="27" customHeight="1" thickTop="1" thickBot="1">
      <c r="B31" s="888" t="s">
        <v>375</v>
      </c>
      <c r="C31" s="839"/>
      <c r="D31" s="839"/>
      <c r="E31" s="840"/>
      <c r="F31" s="874">
        <v>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4" workbookViewId="0">
      <selection activeCell="O22" sqref="O22:U22"/>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1391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1521.2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1366</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1391</v>
      </c>
      <c r="P27" s="863"/>
      <c r="Q27" s="863"/>
      <c r="R27" s="863"/>
      <c r="S27" s="59" t="s">
        <v>38</v>
      </c>
      <c r="T27" s="80"/>
      <c r="U27" s="80"/>
      <c r="X27" s="78" t="s">
        <v>39</v>
      </c>
      <c r="Y27" s="81"/>
      <c r="AG27" s="68"/>
      <c r="AH27" s="68"/>
      <c r="AI27" s="68"/>
      <c r="AJ27" s="68"/>
      <c r="AK27" s="905">
        <f>+AG18+O27</f>
        <v>1391</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1366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1464.2</v>
      </c>
      <c r="G29" s="875"/>
      <c r="H29" s="234" t="s">
        <v>198</v>
      </c>
      <c r="L29" s="872"/>
      <c r="O29" s="71"/>
      <c r="P29" s="163"/>
      <c r="Q29" s="66" t="s">
        <v>183</v>
      </c>
      <c r="R29" s="839" t="s">
        <v>33</v>
      </c>
      <c r="S29" s="855"/>
      <c r="T29" s="855"/>
      <c r="U29" s="856"/>
      <c r="V29" s="63"/>
      <c r="W29" s="82"/>
      <c r="X29" s="860" t="s">
        <v>315</v>
      </c>
      <c r="Y29" s="861"/>
      <c r="Z29" s="853">
        <v>25</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4.2</v>
      </c>
      <c r="G30" s="875"/>
      <c r="H30" s="234" t="s">
        <v>198</v>
      </c>
      <c r="L30" s="872"/>
      <c r="O30" s="71"/>
      <c r="Q30" s="862">
        <f>+ROUND(Z28,1)+ROUND(Z29,1)+ROUND(Z30,1)</f>
        <v>1391</v>
      </c>
      <c r="R30" s="863"/>
      <c r="S30" s="863"/>
      <c r="T30" s="863"/>
      <c r="U30" s="59" t="s">
        <v>16</v>
      </c>
      <c r="X30" s="860" t="s">
        <v>186</v>
      </c>
      <c r="Y30" s="861"/>
      <c r="Z30" s="853"/>
      <c r="AA30" s="854"/>
      <c r="AB30" s="854"/>
      <c r="AC30" s="854"/>
      <c r="AD30" s="854"/>
      <c r="AE30" s="59" t="s">
        <v>13</v>
      </c>
      <c r="AK30" s="814">
        <v>4</v>
      </c>
      <c r="AL30" s="815"/>
      <c r="AM30" s="815"/>
      <c r="AN30" s="815"/>
      <c r="AO30" s="67" t="s">
        <v>13</v>
      </c>
      <c r="AR30" s="921"/>
      <c r="AS30" s="918"/>
      <c r="AT30" s="918"/>
      <c r="AU30" s="919"/>
    </row>
    <row r="31" spans="2:48" ht="27" customHeight="1" thickTop="1" thickBot="1">
      <c r="B31" s="888" t="s">
        <v>375</v>
      </c>
      <c r="C31" s="839"/>
      <c r="D31" s="839"/>
      <c r="E31" s="840"/>
      <c r="F31" s="874">
        <v>1437.9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Y24" sqref="Y2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2659.8999999999996</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1594.4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781.3</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2659.8999999999996</v>
      </c>
      <c r="P27" s="863"/>
      <c r="Q27" s="863"/>
      <c r="R27" s="863"/>
      <c r="S27" s="59" t="s">
        <v>38</v>
      </c>
      <c r="T27" s="80"/>
      <c r="U27" s="80"/>
      <c r="X27" s="78" t="s">
        <v>39</v>
      </c>
      <c r="Y27" s="81"/>
      <c r="AG27" s="68"/>
      <c r="AH27" s="68"/>
      <c r="AI27" s="68"/>
      <c r="AJ27" s="68"/>
      <c r="AK27" s="905">
        <f>+AG18+O27</f>
        <v>2659.8999999999996</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781.3</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127.5</v>
      </c>
      <c r="G29" s="875"/>
      <c r="H29" s="234" t="s">
        <v>198</v>
      </c>
      <c r="L29" s="872"/>
      <c r="O29" s="71"/>
      <c r="P29" s="163"/>
      <c r="Q29" s="66" t="s">
        <v>183</v>
      </c>
      <c r="R29" s="839" t="s">
        <v>33</v>
      </c>
      <c r="S29" s="855"/>
      <c r="T29" s="855"/>
      <c r="U29" s="856"/>
      <c r="V29" s="63"/>
      <c r="W29" s="82"/>
      <c r="X29" s="860" t="s">
        <v>315</v>
      </c>
      <c r="Y29" s="861"/>
      <c r="Z29" s="853">
        <v>366</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220.7</v>
      </c>
      <c r="G30" s="875"/>
      <c r="H30" s="234" t="s">
        <v>198</v>
      </c>
      <c r="L30" s="872"/>
      <c r="O30" s="71"/>
      <c r="Q30" s="862">
        <f>+ROUND(Z28,1)+ROUND(Z29,1)+ROUND(Z30,1)</f>
        <v>1147.3</v>
      </c>
      <c r="R30" s="863"/>
      <c r="S30" s="863"/>
      <c r="T30" s="863"/>
      <c r="U30" s="59" t="s">
        <v>16</v>
      </c>
      <c r="X30" s="860" t="s">
        <v>186</v>
      </c>
      <c r="Y30" s="861"/>
      <c r="Z30" s="853"/>
      <c r="AA30" s="854"/>
      <c r="AB30" s="854"/>
      <c r="AC30" s="854"/>
      <c r="AD30" s="854"/>
      <c r="AE30" s="59" t="s">
        <v>13</v>
      </c>
      <c r="AK30" s="814">
        <v>209.7</v>
      </c>
      <c r="AL30" s="815"/>
      <c r="AM30" s="815"/>
      <c r="AN30" s="815"/>
      <c r="AO30" s="67" t="s">
        <v>13</v>
      </c>
      <c r="AR30" s="921"/>
      <c r="AS30" s="918"/>
      <c r="AT30" s="918"/>
      <c r="AU30" s="919"/>
    </row>
    <row r="31" spans="2:48" ht="27" customHeight="1" thickTop="1" thickBot="1">
      <c r="B31" s="888" t="s">
        <v>375</v>
      </c>
      <c r="C31" s="839"/>
      <c r="D31" s="839"/>
      <c r="E31" s="840"/>
      <c r="F31" s="874">
        <v>822.3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v>1512.6</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エラー !：上の表は、⑩の内数である⑪の量が⑩を超えています</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エラー !：上の表は、⑩の内数である⑫の量が⑩を超えています</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G19" sqref="G19"/>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7746.7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8313.4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7522</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7746.7</v>
      </c>
      <c r="P27" s="863"/>
      <c r="Q27" s="863"/>
      <c r="R27" s="863"/>
      <c r="S27" s="59" t="s">
        <v>38</v>
      </c>
      <c r="T27" s="80"/>
      <c r="U27" s="80"/>
      <c r="X27" s="78" t="s">
        <v>39</v>
      </c>
      <c r="Y27" s="81"/>
      <c r="AG27" s="68"/>
      <c r="AH27" s="68"/>
      <c r="AI27" s="68"/>
      <c r="AJ27" s="68"/>
      <c r="AK27" s="905">
        <f>+AG18+O27</f>
        <v>7746.7</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7522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8154.2</v>
      </c>
      <c r="G29" s="875"/>
      <c r="H29" s="234" t="s">
        <v>198</v>
      </c>
      <c r="L29" s="872"/>
      <c r="O29" s="71"/>
      <c r="P29" s="163"/>
      <c r="Q29" s="66" t="s">
        <v>183</v>
      </c>
      <c r="R29" s="839" t="s">
        <v>33</v>
      </c>
      <c r="S29" s="855"/>
      <c r="T29" s="855"/>
      <c r="U29" s="856"/>
      <c r="V29" s="63"/>
      <c r="W29" s="82"/>
      <c r="X29" s="860" t="s">
        <v>315</v>
      </c>
      <c r="Y29" s="861"/>
      <c r="Z29" s="853">
        <v>224.7</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23.7</v>
      </c>
      <c r="G30" s="875"/>
      <c r="H30" s="234" t="s">
        <v>198</v>
      </c>
      <c r="L30" s="872"/>
      <c r="O30" s="71"/>
      <c r="Q30" s="862">
        <f>+ROUND(Z28,1)+ROUND(Z29,1)+ROUND(Z30,1)</f>
        <v>7746.7</v>
      </c>
      <c r="R30" s="863"/>
      <c r="S30" s="863"/>
      <c r="T30" s="863"/>
      <c r="U30" s="59" t="s">
        <v>16</v>
      </c>
      <c r="X30" s="860" t="s">
        <v>186</v>
      </c>
      <c r="Y30" s="861"/>
      <c r="Z30" s="853"/>
      <c r="AA30" s="854"/>
      <c r="AB30" s="854"/>
      <c r="AC30" s="854"/>
      <c r="AD30" s="854"/>
      <c r="AE30" s="59" t="s">
        <v>13</v>
      </c>
      <c r="AK30" s="814">
        <v>22.6</v>
      </c>
      <c r="AL30" s="815"/>
      <c r="AM30" s="815"/>
      <c r="AN30" s="815"/>
      <c r="AO30" s="67" t="s">
        <v>13</v>
      </c>
      <c r="AR30" s="921"/>
      <c r="AS30" s="918"/>
      <c r="AT30" s="918"/>
      <c r="AU30" s="919"/>
    </row>
    <row r="31" spans="2:48" ht="27" customHeight="1" thickTop="1" thickBot="1">
      <c r="B31" s="888" t="s">
        <v>375</v>
      </c>
      <c r="C31" s="839"/>
      <c r="D31" s="839"/>
      <c r="E31" s="840"/>
      <c r="F31" s="874">
        <v>7917.8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c r="F1" s="54"/>
      <c r="R1" s="102" t="s">
        <v>95</v>
      </c>
      <c r="S1" s="102" t="s">
        <v>352</v>
      </c>
    </row>
    <row r="2" spans="2:48" ht="12" customHeight="1" thickBot="1">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積水ハウス株式会社　神奈川東支店（神奈川10事業所）</v>
      </c>
      <c r="AF5" s="817"/>
      <c r="AG5" s="817"/>
      <c r="AH5" s="817"/>
      <c r="AI5" s="817"/>
      <c r="AJ5" s="817"/>
      <c r="AK5" s="817"/>
      <c r="AL5" s="817"/>
      <c r="AM5" s="817"/>
      <c r="AN5" s="817"/>
      <c r="AO5" s="817"/>
      <c r="AP5" s="817"/>
      <c r="AQ5" s="817"/>
      <c r="AR5" s="817"/>
      <c r="AS5" s="817"/>
      <c r="AT5" s="817"/>
      <c r="AU5" s="817"/>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5">
      <c r="H45" s="85"/>
      <c r="I45" s="85"/>
      <c r="J45" s="85"/>
      <c r="Q45" s="85"/>
      <c r="R45" s="85"/>
      <c r="S45" s="85"/>
      <c r="AX45" s="86"/>
      <c r="AY45" s="86"/>
      <c r="AZ45" s="86"/>
      <c r="BA45" s="86"/>
      <c r="BB45" s="86"/>
      <c r="BC45" s="86"/>
    </row>
    <row r="46" spans="2:61" ht="13.5">
      <c r="H46" s="85"/>
      <c r="I46" s="85"/>
      <c r="J46" s="85"/>
      <c r="Q46" s="85"/>
      <c r="R46" s="85"/>
      <c r="S46" s="85"/>
      <c r="AX46" s="86"/>
      <c r="AY46" s="86"/>
      <c r="AZ46" s="86"/>
      <c r="BA46" s="86"/>
      <c r="BB46" s="86"/>
      <c r="BC46" s="86"/>
    </row>
    <row r="47" spans="2:61" ht="13.5">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95</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c r="C1" s="23" t="s">
        <v>381</v>
      </c>
      <c r="D1" s="23"/>
      <c r="E1" s="23"/>
    </row>
    <row r="2" spans="2:27" ht="22.5" customHeight="1">
      <c r="E2" s="428" t="s">
        <v>382</v>
      </c>
    </row>
    <row r="3" spans="2:27" ht="14.1" customHeight="1" thickBot="1">
      <c r="B3" s="975" t="s">
        <v>102</v>
      </c>
      <c r="C3" s="975"/>
      <c r="D3" s="975"/>
      <c r="E3" s="975"/>
      <c r="F3" s="975"/>
      <c r="G3" s="129"/>
      <c r="H3" s="129"/>
      <c r="I3" s="129"/>
      <c r="J3" s="129"/>
      <c r="K3" s="129"/>
      <c r="Y3"/>
      <c r="Z3"/>
      <c r="AA3" s="130"/>
    </row>
    <row r="4" spans="2:27" ht="14.1" customHeight="1">
      <c r="B4" s="975"/>
      <c r="C4" s="975"/>
      <c r="D4" s="975"/>
      <c r="E4" s="975"/>
      <c r="F4" s="975"/>
      <c r="G4" s="129"/>
      <c r="H4" s="129"/>
      <c r="I4" s="129"/>
      <c r="J4" s="129"/>
      <c r="K4" s="129"/>
      <c r="Y4" s="979" t="s">
        <v>355</v>
      </c>
      <c r="Z4" s="131" t="s">
        <v>114</v>
      </c>
      <c r="AA4" s="132" t="s">
        <v>115</v>
      </c>
    </row>
    <row r="5" spans="2:27" ht="14.1" customHeight="1" thickBot="1">
      <c r="C5" s="129"/>
      <c r="D5" s="129"/>
      <c r="E5" s="129"/>
      <c r="F5" s="129"/>
      <c r="G5" s="129"/>
      <c r="H5" s="129"/>
      <c r="I5" s="129"/>
      <c r="J5" s="129"/>
      <c r="K5" s="129"/>
      <c r="Y5" s="980"/>
      <c r="Z5" s="133" t="str">
        <f>+表紙!Q29</f>
        <v>〇</v>
      </c>
      <c r="AA5" s="134" t="str">
        <f>+表紙!T29</f>
        <v/>
      </c>
    </row>
    <row r="6" spans="2:27" s="24" customFormat="1" ht="15" customHeight="1" thickBot="1">
      <c r="B6" s="184" t="s">
        <v>101</v>
      </c>
      <c r="C6" s="184"/>
      <c r="D6" s="184"/>
      <c r="E6" s="184"/>
      <c r="F6" s="184"/>
      <c r="G6" s="184"/>
      <c r="H6" s="184"/>
      <c r="I6" s="184"/>
      <c r="J6" s="184"/>
      <c r="K6" s="184"/>
      <c r="L6" s="104"/>
      <c r="M6" s="976"/>
      <c r="N6" s="976"/>
      <c r="O6" s="104" t="s">
        <v>99</v>
      </c>
      <c r="P6" s="981" t="str">
        <f>+表紙!F48</f>
        <v>積水ハウス株式会社　神奈川東支店（神奈川10事業所）</v>
      </c>
      <c r="Q6" s="981"/>
      <c r="R6" s="981"/>
      <c r="S6" s="981"/>
      <c r="T6" s="981"/>
      <c r="U6" s="981"/>
      <c r="V6" s="976"/>
      <c r="W6" s="976"/>
      <c r="X6" s="976"/>
      <c r="Y6" s="976"/>
      <c r="Z6" s="976"/>
      <c r="AA6" s="223" t="s">
        <v>98</v>
      </c>
    </row>
    <row r="7" spans="2:27" s="13" customFormat="1" ht="14.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77" t="s">
        <v>230</v>
      </c>
      <c r="D9" s="977"/>
      <c r="E9" s="977"/>
      <c r="F9" s="978"/>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286.5</v>
      </c>
      <c r="M9" s="507">
        <f>IF(OR(ｷ.紙くず!F24&gt;0,ｷ.紙くず!F24&lt;0),ｷ.紙くず!F24,IF(M$19&gt;0,"0",0))</f>
        <v>198.2</v>
      </c>
      <c r="N9" s="507">
        <f>IF(OR(ｸ.木くず!F24&gt;0,ｸ.木くず!F24&lt;0),ｸ.木くず!F24,IF(N$19&gt;0,"0",0))</f>
        <v>3450.2</v>
      </c>
      <c r="O9" s="507">
        <f>IF(OR(ｹ.繊維くず!F24&gt;0,ｹ.繊維くず!F24&lt;0),ｹ.繊維くず!F24,IF(O$19&gt;0,"0",0))</f>
        <v>11.8</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1521.2</v>
      </c>
      <c r="T9" s="507">
        <f>IF(OR(ｾ.ｶﾞﾗｽ･ｺﾝｸﾘ･陶磁器くず!F24&gt;0,ｾ.ｶﾞﾗｽ･ｺﾝｸﾘ･陶磁器くず!F24&lt;0),ｾ.ｶﾞﾗｽ･ｺﾝｸﾘ･陶磁器くず!F24,IF(T$19&gt;0,"0",0))</f>
        <v>1594.4</v>
      </c>
      <c r="U9" s="507">
        <f>IF(OR(ｿ.鉱さい!F24&gt;0,ｿ.鉱さい!F24&lt;0),ｿ.鉱さい!F24,IF(U$19&gt;0,"0",0))</f>
        <v>0</v>
      </c>
      <c r="V9" s="507">
        <f>IF(OR(ﾀ.がれき類!F24&gt;0,ﾀ.がれき類!F24&lt;0),ﾀ.がれき類!F24,IF(V$19&gt;0,"0",0))</f>
        <v>8313.4</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15375.699999999999</v>
      </c>
    </row>
    <row r="10" spans="2:27" ht="24" customHeight="1">
      <c r="B10" s="188" t="s">
        <v>393</v>
      </c>
      <c r="C10" s="973" t="s">
        <v>294</v>
      </c>
      <c r="D10" s="973"/>
      <c r="E10" s="973"/>
      <c r="F10" s="974"/>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c r="B11" s="188" t="s">
        <v>394</v>
      </c>
      <c r="C11" s="945" t="s">
        <v>295</v>
      </c>
      <c r="D11" s="945"/>
      <c r="E11" s="945"/>
      <c r="F11" s="946"/>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c r="B12" s="188">
        <v>6</v>
      </c>
      <c r="C12" s="945" t="s">
        <v>296</v>
      </c>
      <c r="D12" s="945"/>
      <c r="E12" s="945"/>
      <c r="F12" s="946"/>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c r="B13" s="188" t="s">
        <v>226</v>
      </c>
      <c r="C13" s="953" t="s">
        <v>297</v>
      </c>
      <c r="D13" s="954"/>
      <c r="E13" s="954"/>
      <c r="F13" s="95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c r="B14" s="188" t="s">
        <v>227</v>
      </c>
      <c r="C14" s="945" t="s">
        <v>298</v>
      </c>
      <c r="D14" s="945"/>
      <c r="E14" s="945"/>
      <c r="F14" s="946"/>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128.19999999999999</v>
      </c>
      <c r="M14" s="513">
        <f>IF(OR(ｷ.紙くず!F29&gt;0,ｷ.紙くず!F29&lt;0),ｷ.紙くず!F29,IF(M$19&gt;0,"0",0))</f>
        <v>5.6</v>
      </c>
      <c r="N14" s="513">
        <f>IF(OR(ｸ.木くず!F29&gt;0,ｸ.木くず!F29&lt;0),ｸ.木くず!F29,IF(N$19&gt;0,"0",0))</f>
        <v>3310.4</v>
      </c>
      <c r="O14" s="513">
        <f>IF(OR(ｹ.繊維くず!F29&gt;0,ｹ.繊維くず!F29&lt;0),ｹ.繊維くず!F29,IF(O$19&gt;0,"0",0))</f>
        <v>11.7</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1464.2</v>
      </c>
      <c r="T14" s="513">
        <f>IF(OR(ｾ.ｶﾞﾗｽ･ｺﾝｸﾘ･陶磁器くず!F29&gt;0,ｾ.ｶﾞﾗｽ･ｺﾝｸﾘ･陶磁器くず!F29&lt;0),ｾ.ｶﾞﾗｽ･ｺﾝｸﾘ･陶磁器くず!F29,IF(T$19&gt;0,"0",0))</f>
        <v>127.5</v>
      </c>
      <c r="U14" s="513">
        <f>IF(OR(ｿ.鉱さい!F29&gt;0,ｿ.鉱さい!F29&lt;0),ｿ.鉱さい!F29,IF(U$19&gt;0,"0",0))</f>
        <v>0</v>
      </c>
      <c r="V14" s="513">
        <f>IF(OR(ﾀ.がれき類!F29&gt;0,ﾀ.がれき類!F29&lt;0),ﾀ.がれき類!F29,IF(V$19&gt;0,"0",0))</f>
        <v>8154.2</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13201.8</v>
      </c>
    </row>
    <row r="15" spans="2:27" ht="24" customHeight="1">
      <c r="B15" s="188" t="s">
        <v>228</v>
      </c>
      <c r="C15" s="945" t="s">
        <v>299</v>
      </c>
      <c r="D15" s="945"/>
      <c r="E15" s="945"/>
      <c r="F15" s="946"/>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10.7</v>
      </c>
      <c r="M15" s="513">
        <f>IF(OR(ｷ.紙くず!F30&gt;0,ｷ.紙くず!F30&lt;0),ｷ.紙くず!F30,IF(M$19&gt;0,"0",0))</f>
        <v>2.5</v>
      </c>
      <c r="N15" s="513">
        <f>IF(OR(ｸ.木くず!F30&gt;0,ｸ.木くず!F30&lt;0),ｸ.木くず!F30,IF(N$19&gt;0,"0",0))</f>
        <v>2202.5</v>
      </c>
      <c r="O15" s="513">
        <f>IF(OR(ｹ.繊維くず!F30&gt;0,ｹ.繊維くず!F30&lt;0),ｹ.繊維くず!F30,IF(O$19&gt;0,"0",0))</f>
        <v>4</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4.2</v>
      </c>
      <c r="T15" s="513">
        <f>IF(OR(ｾ.ｶﾞﾗｽ･ｺﾝｸﾘ･陶磁器くず!F30&gt;0,ｾ.ｶﾞﾗｽ･ｺﾝｸﾘ･陶磁器くず!F30&lt;0),ｾ.ｶﾞﾗｽ･ｺﾝｸﾘ･陶磁器くず!F30,IF(T$19&gt;0,"0",0))</f>
        <v>220.7</v>
      </c>
      <c r="U15" s="513">
        <f>IF(OR(ｿ.鉱さい!F30&gt;0,ｿ.鉱さい!F30&lt;0),ｿ.鉱さい!F30,IF(U$19&gt;0,"0",0))</f>
        <v>0</v>
      </c>
      <c r="V15" s="513">
        <f>IF(OR(ﾀ.がれき類!F30&gt;0,ﾀ.がれき類!F30&lt;0),ﾀ.がれき類!F30,IF(V$19&gt;0,"0",0))</f>
        <v>23.7</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f t="shared" si="0"/>
        <v>2468.2999999999993</v>
      </c>
    </row>
    <row r="16" spans="2:27" ht="24" customHeight="1">
      <c r="B16" s="188" t="s">
        <v>229</v>
      </c>
      <c r="C16" s="945" t="s">
        <v>300</v>
      </c>
      <c r="D16" s="945"/>
      <c r="E16" s="945"/>
      <c r="F16" s="946"/>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92.2</v>
      </c>
      <c r="M16" s="513">
        <f>IF(OR(ｷ.紙くず!F31&gt;0,ｷ.紙くず!F31&lt;0),ｷ.紙くず!F31,IF(M$19&gt;0,"0",0))</f>
        <v>5.3</v>
      </c>
      <c r="N16" s="513" t="str">
        <f>IF(OR(ｸ.木くず!F31&gt;0,ｸ.木くず!F31&lt;0),ｸ.木くず!F31,IF(N$19&gt;0,"0",0))</f>
        <v>0</v>
      </c>
      <c r="O16" s="513">
        <f>IF(OR(ｹ.繊維くず!F31&gt;0,ｹ.繊維くず!F31&lt;0),ｹ.繊維くず!F31,IF(O$19&gt;0,"0",0))</f>
        <v>9</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1437.9</v>
      </c>
      <c r="T16" s="513">
        <f>IF(OR(ｾ.ｶﾞﾗｽ･ｺﾝｸﾘ･陶磁器くず!F31&gt;0,ｾ.ｶﾞﾗｽ･ｺﾝｸﾘ･陶磁器くず!F31&lt;0),ｾ.ｶﾞﾗｽ･ｺﾝｸﾘ･陶磁器くず!F31,IF(T$19&gt;0,"0",0))</f>
        <v>822.3</v>
      </c>
      <c r="U16" s="513">
        <f>IF(OR(ｿ.鉱さい!F31&gt;0,ｿ.鉱さい!F31&lt;0),ｿ.鉱さい!F31,IF(U$19&gt;0,"0",0))</f>
        <v>0</v>
      </c>
      <c r="V16" s="513">
        <f>IF(OR(ﾀ.がれき類!F31&gt;0,ﾀ.がれき類!F31&lt;0),ﾀ.がれき類!F31,IF(V$19&gt;0,"0",0))</f>
        <v>7917.8</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10284.5</v>
      </c>
    </row>
    <row r="17" spans="2:27" ht="24" customHeight="1">
      <c r="B17" s="188"/>
      <c r="C17" s="945" t="s">
        <v>408</v>
      </c>
      <c r="D17" s="945"/>
      <c r="E17" s="945"/>
      <c r="F17" s="946"/>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c r="B18" s="189"/>
      <c r="C18" s="237" t="s">
        <v>326</v>
      </c>
      <c r="D18" s="943" t="s">
        <v>428</v>
      </c>
      <c r="E18" s="943"/>
      <c r="F18" s="944"/>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c r="B19" s="185"/>
      <c r="C19" s="190" t="s">
        <v>376</v>
      </c>
      <c r="D19" s="962" t="s">
        <v>377</v>
      </c>
      <c r="E19" s="962"/>
      <c r="F19" s="963"/>
      <c r="G19" s="519">
        <f>+G37+G25+G23+G22+G21-G20</f>
        <v>0</v>
      </c>
      <c r="H19" s="519">
        <f t="shared" ref="H19:Z19" si="1">+H37+H25+H23+H22+H21-H20</f>
        <v>0</v>
      </c>
      <c r="I19" s="519">
        <f t="shared" si="1"/>
        <v>0</v>
      </c>
      <c r="J19" s="519">
        <f t="shared" si="1"/>
        <v>0</v>
      </c>
      <c r="K19" s="519">
        <f t="shared" si="1"/>
        <v>0</v>
      </c>
      <c r="L19" s="519">
        <f t="shared" si="1"/>
        <v>261.39999999999998</v>
      </c>
      <c r="M19" s="519">
        <f t="shared" si="1"/>
        <v>170.8</v>
      </c>
      <c r="N19" s="519">
        <f t="shared" si="1"/>
        <v>3144.8999999999996</v>
      </c>
      <c r="O19" s="519">
        <f t="shared" si="1"/>
        <v>11.1</v>
      </c>
      <c r="P19" s="519">
        <f t="shared" si="1"/>
        <v>0</v>
      </c>
      <c r="Q19" s="519">
        <f t="shared" si="1"/>
        <v>0</v>
      </c>
      <c r="R19" s="519">
        <f t="shared" si="1"/>
        <v>0</v>
      </c>
      <c r="S19" s="519">
        <f t="shared" si="1"/>
        <v>1391</v>
      </c>
      <c r="T19" s="519">
        <f t="shared" si="1"/>
        <v>2659.8999999999996</v>
      </c>
      <c r="U19" s="519">
        <f t="shared" si="1"/>
        <v>0</v>
      </c>
      <c r="V19" s="519">
        <f t="shared" si="1"/>
        <v>7746.7</v>
      </c>
      <c r="W19" s="519">
        <f t="shared" si="1"/>
        <v>0</v>
      </c>
      <c r="X19" s="519">
        <f t="shared" si="1"/>
        <v>0</v>
      </c>
      <c r="Y19" s="519">
        <f t="shared" si="1"/>
        <v>0</v>
      </c>
      <c r="Z19" s="520">
        <f t="shared" si="1"/>
        <v>0</v>
      </c>
      <c r="AA19" s="521">
        <f t="shared" ref="AA19:AA25" si="2">SUM(G19:Z19)</f>
        <v>15385.8</v>
      </c>
    </row>
    <row r="20" spans="2:27" ht="24" customHeight="1" thickBot="1">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139.6</v>
      </c>
      <c r="M25" s="532">
        <f>+ｷ.紙くず!$O$24</f>
        <v>165.4</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305</v>
      </c>
    </row>
    <row r="26" spans="2:27" ht="24" customHeight="1">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39" t="s">
        <v>173</v>
      </c>
      <c r="D37" s="143" t="s">
        <v>179</v>
      </c>
      <c r="E37" s="960" t="s">
        <v>234</v>
      </c>
      <c r="F37" s="961"/>
      <c r="G37" s="554">
        <f t="shared" ref="G37:Z37" si="8">+G38+G42</f>
        <v>0</v>
      </c>
      <c r="H37" s="554">
        <f t="shared" si="8"/>
        <v>0</v>
      </c>
      <c r="I37" s="554">
        <f t="shared" si="8"/>
        <v>0</v>
      </c>
      <c r="J37" s="554">
        <f t="shared" si="8"/>
        <v>0</v>
      </c>
      <c r="K37" s="554">
        <f t="shared" si="8"/>
        <v>0</v>
      </c>
      <c r="L37" s="554">
        <f t="shared" si="8"/>
        <v>121.8</v>
      </c>
      <c r="M37" s="554">
        <f t="shared" si="8"/>
        <v>5.3999999999999995</v>
      </c>
      <c r="N37" s="554">
        <f t="shared" si="8"/>
        <v>3144.8999999999996</v>
      </c>
      <c r="O37" s="554">
        <f t="shared" si="8"/>
        <v>11.1</v>
      </c>
      <c r="P37" s="554">
        <f t="shared" si="8"/>
        <v>0</v>
      </c>
      <c r="Q37" s="554">
        <f t="shared" si="8"/>
        <v>0</v>
      </c>
      <c r="R37" s="554">
        <f t="shared" si="8"/>
        <v>0</v>
      </c>
      <c r="S37" s="554">
        <f t="shared" si="8"/>
        <v>1391</v>
      </c>
      <c r="T37" s="554">
        <f t="shared" si="8"/>
        <v>2659.8999999999996</v>
      </c>
      <c r="U37" s="554">
        <f t="shared" si="8"/>
        <v>0</v>
      </c>
      <c r="V37" s="554">
        <f t="shared" si="8"/>
        <v>7746.7</v>
      </c>
      <c r="W37" s="554">
        <f t="shared" si="8"/>
        <v>0</v>
      </c>
      <c r="X37" s="554">
        <f t="shared" si="8"/>
        <v>0</v>
      </c>
      <c r="Y37" s="554">
        <f t="shared" si="8"/>
        <v>0</v>
      </c>
      <c r="Z37" s="555">
        <f t="shared" si="8"/>
        <v>0</v>
      </c>
      <c r="AA37" s="556">
        <f t="shared" si="4"/>
        <v>15080.8</v>
      </c>
    </row>
    <row r="38" spans="2:27" ht="24" customHeight="1">
      <c r="B38" s="186"/>
      <c r="C38" s="939"/>
      <c r="D38" s="247"/>
      <c r="E38" s="245" t="s">
        <v>319</v>
      </c>
      <c r="F38" s="585"/>
      <c r="G38" s="545">
        <f t="shared" ref="G38:Z38" si="9">SUM(G39:G41)</f>
        <v>0</v>
      </c>
      <c r="H38" s="545">
        <f t="shared" si="9"/>
        <v>0</v>
      </c>
      <c r="I38" s="545">
        <f t="shared" si="9"/>
        <v>0</v>
      </c>
      <c r="J38" s="545">
        <f t="shared" si="9"/>
        <v>0</v>
      </c>
      <c r="K38" s="545">
        <f t="shared" si="9"/>
        <v>0</v>
      </c>
      <c r="L38" s="545">
        <f t="shared" si="9"/>
        <v>121.8</v>
      </c>
      <c r="M38" s="545">
        <f t="shared" si="9"/>
        <v>5.3999999999999995</v>
      </c>
      <c r="N38" s="545">
        <f t="shared" si="9"/>
        <v>3144.8999999999996</v>
      </c>
      <c r="O38" s="545">
        <f t="shared" si="9"/>
        <v>11.1</v>
      </c>
      <c r="P38" s="545">
        <f t="shared" si="9"/>
        <v>0</v>
      </c>
      <c r="Q38" s="545">
        <f t="shared" si="9"/>
        <v>0</v>
      </c>
      <c r="R38" s="545">
        <f t="shared" si="9"/>
        <v>0</v>
      </c>
      <c r="S38" s="545">
        <f t="shared" si="9"/>
        <v>1391</v>
      </c>
      <c r="T38" s="545">
        <f t="shared" si="9"/>
        <v>1147.3</v>
      </c>
      <c r="U38" s="545">
        <f t="shared" si="9"/>
        <v>0</v>
      </c>
      <c r="V38" s="545">
        <f t="shared" si="9"/>
        <v>7746.7</v>
      </c>
      <c r="W38" s="545">
        <f t="shared" si="9"/>
        <v>0</v>
      </c>
      <c r="X38" s="545">
        <f t="shared" si="9"/>
        <v>0</v>
      </c>
      <c r="Y38" s="545">
        <f t="shared" si="9"/>
        <v>0</v>
      </c>
      <c r="Z38" s="546">
        <f t="shared" si="9"/>
        <v>0</v>
      </c>
      <c r="AA38" s="547">
        <f t="shared" si="4"/>
        <v>13568.199999999999</v>
      </c>
    </row>
    <row r="39" spans="2:27" ht="24" customHeight="1">
      <c r="B39" s="186"/>
      <c r="C39" s="939"/>
      <c r="D39" s="248"/>
      <c r="E39" s="243"/>
      <c r="F39" s="241" t="s">
        <v>233</v>
      </c>
      <c r="G39" s="548">
        <f>+ｱ.燃え殻!$Z$28</f>
        <v>0</v>
      </c>
      <c r="H39" s="548">
        <f>+ｲ.汚泥!$Z$28</f>
        <v>0</v>
      </c>
      <c r="I39" s="548">
        <f>+ｳ.廃油!$Z$28</f>
        <v>0</v>
      </c>
      <c r="J39" s="548">
        <f>+ｴ.廃酸!$Z$28</f>
        <v>0</v>
      </c>
      <c r="K39" s="548">
        <f>+ｵ.廃ｱﾙｶﾘ!$Z$28</f>
        <v>0</v>
      </c>
      <c r="L39" s="548">
        <f>+ｶ.廃ﾌﾟﾗ類!$Z$28</f>
        <v>87.6</v>
      </c>
      <c r="M39" s="548">
        <f>+ｷ.紙くず!$Z$28</f>
        <v>5.0999999999999996</v>
      </c>
      <c r="N39" s="548">
        <f>+ｸ.木くず!$Z$28</f>
        <v>2987.7</v>
      </c>
      <c r="O39" s="548">
        <f>+ｹ.繊維くず!$Z$28</f>
        <v>8.5</v>
      </c>
      <c r="P39" s="548">
        <f>+ｺ.動植物性残さ!$Z$28</f>
        <v>0</v>
      </c>
      <c r="Q39" s="548">
        <f>+ｻ.動物系固形不要物!$Z$28</f>
        <v>0</v>
      </c>
      <c r="R39" s="548">
        <f>+ｼ.ｺﾞﾑくず!$Z$28</f>
        <v>0</v>
      </c>
      <c r="S39" s="548">
        <f>+ｽ.金属くず!$Z$28</f>
        <v>1366</v>
      </c>
      <c r="T39" s="548">
        <f>+ｾ.ｶﾞﾗｽ･ｺﾝｸﾘ･陶磁器くず!$Z$28</f>
        <v>781.3</v>
      </c>
      <c r="U39" s="548">
        <f>+ｿ.鉱さい!$Z$28</f>
        <v>0</v>
      </c>
      <c r="V39" s="548">
        <f>+ﾀ.がれき類!$Z$28</f>
        <v>7522</v>
      </c>
      <c r="W39" s="548">
        <f>+ﾁ.動物のふん尿!$Z$28</f>
        <v>0</v>
      </c>
      <c r="X39" s="548">
        <f>+ﾂ.動物の死体!$Z$28</f>
        <v>0</v>
      </c>
      <c r="Y39" s="548">
        <f>+ﾃ.ばいじん!$Z$28</f>
        <v>0</v>
      </c>
      <c r="Z39" s="549">
        <f>+ﾄ.混合廃棄物その他!$Z$28</f>
        <v>0</v>
      </c>
      <c r="AA39" s="550">
        <f t="shared" si="4"/>
        <v>12758.2</v>
      </c>
    </row>
    <row r="40" spans="2:27" ht="24" customHeight="1">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34.200000000000003</v>
      </c>
      <c r="M40" s="548">
        <f>+ｷ.紙くず!$Z$29</f>
        <v>0.3</v>
      </c>
      <c r="N40" s="548">
        <f>+ｸ.木くず!$Z$29</f>
        <v>157.19999999999999</v>
      </c>
      <c r="O40" s="548">
        <f>+ｹ.繊維くず!$Z$29</f>
        <v>2.6</v>
      </c>
      <c r="P40" s="548">
        <f>+ｺ.動植物性残さ!$Z$29</f>
        <v>0</v>
      </c>
      <c r="Q40" s="548">
        <f>+ｻ.動物系固形不要物!$Z$29</f>
        <v>0</v>
      </c>
      <c r="R40" s="548">
        <f>+ｼ.ｺﾞﾑくず!$Z$29</f>
        <v>0</v>
      </c>
      <c r="S40" s="548">
        <f>+ｽ.金属くず!$Z$29</f>
        <v>25</v>
      </c>
      <c r="T40" s="548">
        <f>+ｾ.ｶﾞﾗｽ･ｺﾝｸﾘ･陶磁器くず!$Z$29</f>
        <v>366</v>
      </c>
      <c r="U40" s="548">
        <f>+ｿ.鉱さい!$Z$29</f>
        <v>0</v>
      </c>
      <c r="V40" s="548">
        <f>+ﾀ.がれき類!$Z$29</f>
        <v>224.7</v>
      </c>
      <c r="W40" s="548">
        <f>+ﾁ.動物のふん尿!$Z$29</f>
        <v>0</v>
      </c>
      <c r="X40" s="548">
        <f>+ﾂ.動物の死体!$Z$29</f>
        <v>0</v>
      </c>
      <c r="Y40" s="548">
        <f>+ﾃ.ばいじん!$Z$29</f>
        <v>0</v>
      </c>
      <c r="Z40" s="549">
        <f>+ﾄ.混合廃棄物その他!$Z$29</f>
        <v>0</v>
      </c>
      <c r="AA40" s="550">
        <f t="shared" si="4"/>
        <v>810</v>
      </c>
    </row>
    <row r="41" spans="2:27" ht="24" customHeight="1">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1512.6</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1512.6</v>
      </c>
    </row>
    <row r="43" spans="2:27" ht="24" customHeight="1">
      <c r="B43" s="186"/>
      <c r="C43" s="142" t="s">
        <v>235</v>
      </c>
      <c r="D43" s="958" t="s">
        <v>349</v>
      </c>
      <c r="E43" s="958"/>
      <c r="F43" s="959"/>
      <c r="G43" s="557">
        <f>+ｱ.燃え殻!$AK$27</f>
        <v>0</v>
      </c>
      <c r="H43" s="557">
        <f>+ｲ.汚泥!$AK$27</f>
        <v>0</v>
      </c>
      <c r="I43" s="557">
        <f>+ｳ.廃油!$AK$27</f>
        <v>0</v>
      </c>
      <c r="J43" s="557">
        <f>+ｴ.廃酸!$AK$27</f>
        <v>0</v>
      </c>
      <c r="K43" s="557">
        <f>+ｵ.廃ｱﾙｶﾘ!$AK$27</f>
        <v>0</v>
      </c>
      <c r="L43" s="557">
        <f>+ｶ.廃ﾌﾟﾗ類!$AK$27</f>
        <v>121.8</v>
      </c>
      <c r="M43" s="557">
        <f>+ｷ.紙くず!$AK$27</f>
        <v>5.3999999999999995</v>
      </c>
      <c r="N43" s="557">
        <f>+ｸ.木くず!$AK$27</f>
        <v>3144.8999999999996</v>
      </c>
      <c r="O43" s="557">
        <f>+ｹ.繊維くず!$AK$27</f>
        <v>11.1</v>
      </c>
      <c r="P43" s="557">
        <f>+ｺ.動植物性残さ!$AK$27</f>
        <v>0</v>
      </c>
      <c r="Q43" s="557">
        <f>+ｻ.動物系固形不要物!$AK$27</f>
        <v>0</v>
      </c>
      <c r="R43" s="557">
        <f>+ｼ.ｺﾞﾑくず!$AK$27</f>
        <v>0</v>
      </c>
      <c r="S43" s="557">
        <f>+ｽ.金属くず!$AK$27</f>
        <v>1391</v>
      </c>
      <c r="T43" s="557">
        <f>+ｾ.ｶﾞﾗｽ･ｺﾝｸﾘ･陶磁器くず!$AK$27</f>
        <v>2659.8999999999996</v>
      </c>
      <c r="U43" s="557">
        <f>+ｿ.鉱さい!$AK$27</f>
        <v>0</v>
      </c>
      <c r="V43" s="557">
        <f>+ﾀ.がれき類!$AK$27</f>
        <v>7746.7</v>
      </c>
      <c r="W43" s="557">
        <f>+ﾁ.動物のふん尿!$AK$27</f>
        <v>0</v>
      </c>
      <c r="X43" s="557">
        <f>+ﾂ.動物の死体!$AK$27</f>
        <v>0</v>
      </c>
      <c r="Y43" s="557">
        <f>+ﾃ.ばいじん!$AK$27</f>
        <v>0</v>
      </c>
      <c r="Z43" s="558">
        <f>+ﾄ.混合廃棄物その他!$AK$27</f>
        <v>0</v>
      </c>
      <c r="AA43" s="559">
        <f t="shared" si="4"/>
        <v>15080.8</v>
      </c>
    </row>
    <row r="44" spans="2:27" ht="24" customHeight="1">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10.199999999999999</v>
      </c>
      <c r="M44" s="560">
        <f>+ｷ.紙くず!$AK$30</f>
        <v>2.4</v>
      </c>
      <c r="N44" s="560">
        <f>+ｸ.木くず!$AK$30</f>
        <v>2092.4</v>
      </c>
      <c r="O44" s="560">
        <f>+ｹ.繊維くず!$AK$30</f>
        <v>3.8</v>
      </c>
      <c r="P44" s="560">
        <f>+ｺ.動植物性残さ!$AK$30</f>
        <v>0</v>
      </c>
      <c r="Q44" s="560">
        <f>+ｻ.動物系固形不要物!$AK$30</f>
        <v>0</v>
      </c>
      <c r="R44" s="560">
        <f>+ｼ.ｺﾞﾑくず!$AK$30</f>
        <v>0</v>
      </c>
      <c r="S44" s="560">
        <f>+ｽ.金属くず!$AK$30</f>
        <v>4</v>
      </c>
      <c r="T44" s="560">
        <f>+ｾ.ｶﾞﾗｽ･ｺﾝｸﾘ･陶磁器くず!$AK$30</f>
        <v>209.7</v>
      </c>
      <c r="U44" s="560">
        <f>+ｿ.鉱さい!$AK$30</f>
        <v>0</v>
      </c>
      <c r="V44" s="560">
        <f>+ﾀ.がれき類!$AK$30</f>
        <v>22.6</v>
      </c>
      <c r="W44" s="560">
        <f>+ﾁ.動物のふん尿!$AK$30</f>
        <v>0</v>
      </c>
      <c r="X44" s="560">
        <f>+ﾂ.動物の死体!$AK$30</f>
        <v>0</v>
      </c>
      <c r="Y44" s="560">
        <f>+ﾃ.ばいじん!$AK$30</f>
        <v>0</v>
      </c>
      <c r="Z44" s="561">
        <f>+ﾄ.混合廃棄物その他!$AK$30</f>
        <v>0</v>
      </c>
      <c r="AA44" s="562">
        <f t="shared" si="4"/>
        <v>2345.1</v>
      </c>
    </row>
    <row r="45" spans="2:27" ht="24" customHeight="1">
      <c r="B45" s="186"/>
      <c r="C45" s="193"/>
      <c r="D45" s="584" t="s">
        <v>190</v>
      </c>
      <c r="E45" s="968" t="s">
        <v>237</v>
      </c>
      <c r="F45" s="969"/>
      <c r="G45" s="563">
        <f>+ｱ.燃え殻!$AR$24</f>
        <v>0</v>
      </c>
      <c r="H45" s="563">
        <f>+ｲ.汚泥!$AR$24</f>
        <v>0</v>
      </c>
      <c r="I45" s="563">
        <f>+ｳ.廃油!$AR$24</f>
        <v>0</v>
      </c>
      <c r="J45" s="563">
        <f>+ｴ.廃酸!$AR$24</f>
        <v>0</v>
      </c>
      <c r="K45" s="563">
        <f>+ｵ.廃ｱﾙｶﾘ!$AR$24</f>
        <v>0</v>
      </c>
      <c r="L45" s="563">
        <f>+ｶ.廃ﾌﾟﾗ類!$AR$24</f>
        <v>87.6</v>
      </c>
      <c r="M45" s="563">
        <f>+ｷ.紙くず!$AR$24</f>
        <v>5.0999999999999996</v>
      </c>
      <c r="N45" s="563">
        <f>+ｸ.木くず!$AR$24</f>
        <v>2987.7</v>
      </c>
      <c r="O45" s="563">
        <f>+ｹ.繊維くず!$AR$24</f>
        <v>8.5</v>
      </c>
      <c r="P45" s="563">
        <f>+ｺ.動植物性残さ!$AR$24</f>
        <v>0</v>
      </c>
      <c r="Q45" s="563">
        <f>+ｻ.動物系固形不要物!$AR$24</f>
        <v>0</v>
      </c>
      <c r="R45" s="563">
        <f>+ｼ.ｺﾞﾑくず!$AR$24</f>
        <v>0</v>
      </c>
      <c r="S45" s="563">
        <f>+ｽ.金属くず!$AR$24</f>
        <v>1366</v>
      </c>
      <c r="T45" s="563">
        <f>+ｾ.ｶﾞﾗｽ･ｺﾝｸﾘ･陶磁器くず!$AR$24</f>
        <v>781.3</v>
      </c>
      <c r="U45" s="563">
        <f>+ｿ.鉱さい!$AR$24</f>
        <v>0</v>
      </c>
      <c r="V45" s="563">
        <f>+ﾀ.がれき類!$AR$24</f>
        <v>7522</v>
      </c>
      <c r="W45" s="563">
        <f>+ﾁ.動物のふん尿!$AR$24</f>
        <v>0</v>
      </c>
      <c r="X45" s="563">
        <f>+ﾂ.動物の死体!$AR$24</f>
        <v>0</v>
      </c>
      <c r="Y45" s="563">
        <f>+ﾃ.ばいじん!$AR$24</f>
        <v>0</v>
      </c>
      <c r="Z45" s="564">
        <f>+ﾄ.混合廃棄物その他!$AR$24</f>
        <v>0</v>
      </c>
      <c r="AA45" s="565">
        <f t="shared" si="4"/>
        <v>12758.2</v>
      </c>
    </row>
    <row r="46" spans="2:27" ht="24" customHeight="1">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0</v>
      </c>
      <c r="I55" s="634">
        <f t="shared" si="10"/>
        <v>0</v>
      </c>
      <c r="J55" s="634">
        <f t="shared" si="10"/>
        <v>0</v>
      </c>
      <c r="K55" s="634">
        <f t="shared" si="10"/>
        <v>0</v>
      </c>
      <c r="L55" s="634">
        <f t="shared" si="10"/>
        <v>547.9</v>
      </c>
      <c r="M55" s="634">
        <f t="shared" si="10"/>
        <v>369</v>
      </c>
      <c r="N55" s="634">
        <f t="shared" si="10"/>
        <v>6595.0999999999995</v>
      </c>
      <c r="O55" s="634">
        <f t="shared" si="10"/>
        <v>22.9</v>
      </c>
      <c r="P55" s="634">
        <f t="shared" si="10"/>
        <v>0</v>
      </c>
      <c r="Q55" s="634">
        <f t="shared" si="10"/>
        <v>0</v>
      </c>
      <c r="R55" s="634">
        <f t="shared" si="10"/>
        <v>0</v>
      </c>
      <c r="S55" s="634">
        <f t="shared" si="10"/>
        <v>2912.2</v>
      </c>
      <c r="T55" s="634">
        <f t="shared" si="10"/>
        <v>4254.2999999999993</v>
      </c>
      <c r="U55" s="634">
        <f t="shared" si="10"/>
        <v>0</v>
      </c>
      <c r="V55" s="634">
        <f t="shared" si="10"/>
        <v>16060.099999999999</v>
      </c>
      <c r="W55" s="634">
        <f t="shared" si="10"/>
        <v>0</v>
      </c>
      <c r="X55" s="634">
        <f t="shared" si="10"/>
        <v>0</v>
      </c>
      <c r="Y55" s="634">
        <f t="shared" si="10"/>
        <v>0</v>
      </c>
      <c r="Z55" s="634">
        <f t="shared" si="10"/>
        <v>0</v>
      </c>
      <c r="AA55" s="633">
        <f>+AA9+AA19+AA20</f>
        <v>30761.5</v>
      </c>
    </row>
    <row r="56" spans="6:27" ht="13.5">
      <c r="F56" s="86"/>
    </row>
    <row r="57" spans="6:27" ht="13.5">
      <c r="F57" s="86"/>
    </row>
    <row r="58" spans="6:27" ht="13.5">
      <c r="F58" s="86"/>
    </row>
    <row r="59" spans="6:27" ht="13.5">
      <c r="F59" s="86"/>
    </row>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 zoomScale="115" zoomScaleNormal="100" zoomScaleSheetLayoutView="115" workbookViewId="0">
      <selection activeCell="Z46" sqref="Z46"/>
    </sheetView>
  </sheetViews>
  <sheetFormatPr defaultColWidth="9" defaultRowHeight="12"/>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c r="C1" s="92" t="s">
        <v>351</v>
      </c>
    </row>
    <row r="2" spans="1:24" ht="16.149999999999999" customHeight="1">
      <c r="C2" s="92"/>
    </row>
    <row r="3" spans="1:24" ht="13.9" customHeight="1" thickBot="1">
      <c r="U3" s="262"/>
      <c r="V3" s="262"/>
      <c r="W3" s="262"/>
      <c r="X3" s="49"/>
    </row>
    <row r="4" spans="1:24" ht="13.5">
      <c r="A4" s="49">
        <v>14</v>
      </c>
      <c r="P4" s="1025" t="s">
        <v>356</v>
      </c>
      <c r="Q4" s="1033" t="s">
        <v>114</v>
      </c>
      <c r="R4" s="1034"/>
      <c r="S4" s="1035"/>
      <c r="T4" s="456" t="s">
        <v>115</v>
      </c>
      <c r="U4" s="377"/>
      <c r="V4" s="377"/>
      <c r="W4" s="49"/>
    </row>
    <row r="5" spans="1:24" ht="20.100000000000001" customHeight="1" thickBot="1">
      <c r="A5" s="49" t="e">
        <f>+#REF!</f>
        <v>#REF!</v>
      </c>
      <c r="C5" s="259" t="s">
        <v>238</v>
      </c>
      <c r="P5" s="1026"/>
      <c r="Q5" s="1036" t="str">
        <f>+表紙!Q29</f>
        <v>〇</v>
      </c>
      <c r="R5" s="1037"/>
      <c r="S5" s="1038"/>
      <c r="T5" s="457" t="str">
        <f>+表紙!T29</f>
        <v/>
      </c>
      <c r="U5" s="378"/>
      <c r="V5" s="378"/>
      <c r="W5" s="49"/>
    </row>
    <row r="6" spans="1:24" ht="13.15" customHeight="1">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c r="C7" s="264"/>
      <c r="D7" s="265"/>
      <c r="E7" s="265"/>
      <c r="F7" s="265"/>
      <c r="G7" s="265"/>
      <c r="H7" s="265"/>
      <c r="I7" s="265"/>
      <c r="J7" s="265"/>
      <c r="K7" s="265"/>
      <c r="L7" s="265"/>
      <c r="M7" s="265"/>
      <c r="N7" s="265"/>
      <c r="O7" s="265"/>
      <c r="P7" s="265"/>
      <c r="Q7" s="265"/>
      <c r="R7" s="265"/>
      <c r="S7" s="265"/>
      <c r="T7" s="265"/>
      <c r="U7" s="266"/>
    </row>
    <row r="8" spans="1:24" ht="12" customHeight="1">
      <c r="C8" s="765" t="s">
        <v>92</v>
      </c>
      <c r="D8" s="766"/>
      <c r="E8" s="766"/>
      <c r="F8" s="766"/>
      <c r="G8" s="766"/>
      <c r="H8" s="766"/>
      <c r="I8" s="766"/>
      <c r="J8" s="766"/>
      <c r="K8" s="766"/>
      <c r="L8" s="766"/>
      <c r="M8" s="766"/>
      <c r="N8" s="766"/>
      <c r="O8" s="766"/>
      <c r="P8" s="766"/>
      <c r="Q8" s="766"/>
      <c r="R8" s="766"/>
      <c r="S8" s="766"/>
      <c r="T8" s="766"/>
      <c r="U8" s="767"/>
      <c r="V8" s="263"/>
    </row>
    <row r="9" spans="1:24" ht="12" customHeight="1">
      <c r="C9" s="765"/>
      <c r="D9" s="766"/>
      <c r="E9" s="766"/>
      <c r="F9" s="766"/>
      <c r="G9" s="766"/>
      <c r="H9" s="766"/>
      <c r="I9" s="766"/>
      <c r="J9" s="766"/>
      <c r="K9" s="766"/>
      <c r="L9" s="766"/>
      <c r="M9" s="766"/>
      <c r="N9" s="766"/>
      <c r="O9" s="766"/>
      <c r="P9" s="766"/>
      <c r="Q9" s="766"/>
      <c r="R9" s="766"/>
      <c r="S9" s="766"/>
      <c r="T9" s="766"/>
      <c r="U9" s="767"/>
    </row>
    <row r="10" spans="1:24" ht="10.15" customHeight="1">
      <c r="C10" s="267"/>
      <c r="D10" s="268"/>
      <c r="E10" s="268"/>
      <c r="F10" s="268"/>
      <c r="G10" s="268"/>
      <c r="H10" s="268"/>
      <c r="I10" s="268"/>
      <c r="J10" s="268"/>
      <c r="K10" s="268"/>
      <c r="L10" s="268"/>
      <c r="M10" s="268"/>
      <c r="N10" s="268"/>
      <c r="O10" s="268"/>
      <c r="P10" s="268"/>
      <c r="Q10" s="268"/>
      <c r="R10" s="268"/>
      <c r="S10" s="268"/>
      <c r="T10" s="268"/>
      <c r="U10" s="269"/>
    </row>
    <row r="11" spans="1:24" ht="13.5">
      <c r="C11" s="267"/>
      <c r="D11" s="268"/>
      <c r="E11" s="268"/>
      <c r="F11" s="268"/>
      <c r="G11" s="268"/>
      <c r="H11" s="268"/>
      <c r="I11" s="268"/>
      <c r="J11" s="268"/>
      <c r="K11" s="268"/>
      <c r="L11" s="268"/>
      <c r="M11" s="268"/>
      <c r="N11" s="268"/>
      <c r="O11" s="268"/>
      <c r="P11" s="1027" t="str">
        <f>+表紙!P35</f>
        <v>令和  7  年  6  月  19  日</v>
      </c>
      <c r="Q11" s="1028"/>
      <c r="R11" s="1028"/>
      <c r="S11" s="1028"/>
      <c r="T11" s="1029"/>
      <c r="U11" s="362"/>
    </row>
    <row r="12" spans="1:24" ht="13.15" customHeight="1">
      <c r="C12" s="267"/>
      <c r="D12" s="268"/>
      <c r="E12" s="268"/>
      <c r="F12" s="268"/>
      <c r="G12" s="268"/>
      <c r="H12" s="268"/>
      <c r="I12" s="268"/>
      <c r="J12" s="268"/>
      <c r="K12" s="268"/>
      <c r="L12" s="268"/>
      <c r="M12" s="268"/>
      <c r="N12" s="268"/>
      <c r="O12" s="268"/>
      <c r="P12" s="268"/>
      <c r="Q12" s="268"/>
      <c r="R12" s="268"/>
      <c r="S12" s="379"/>
      <c r="T12" s="379"/>
      <c r="U12" s="270"/>
    </row>
    <row r="13" spans="1:24" ht="13.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c r="C14" s="267"/>
      <c r="D14" s="268"/>
      <c r="E14" s="268"/>
      <c r="F14" s="268"/>
      <c r="G14" s="268"/>
      <c r="H14" s="268"/>
      <c r="I14" s="268"/>
      <c r="J14" s="268"/>
      <c r="K14" s="268"/>
      <c r="L14" s="268"/>
      <c r="M14" s="268"/>
      <c r="N14" s="268"/>
      <c r="O14" s="268"/>
      <c r="P14" s="268"/>
      <c r="Q14" s="268"/>
      <c r="R14" s="268"/>
      <c r="S14" s="268"/>
      <c r="T14" s="268"/>
      <c r="U14" s="269"/>
    </row>
    <row r="15" spans="1:24" ht="13.15"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40" t="str">
        <f>+表紙!L40</f>
        <v>横浜市西区みなとみらい3-7-1　　　　　　　　　　　　　　　　　OCEAN　GATE　MINATO 　MIRAI　13F</v>
      </c>
      <c r="M16" s="1040"/>
      <c r="N16" s="1040"/>
      <c r="O16" s="1040"/>
      <c r="P16" s="1040"/>
      <c r="Q16" s="1040"/>
      <c r="R16" s="1040"/>
      <c r="S16" s="1040"/>
      <c r="T16" s="1040"/>
      <c r="U16" s="363"/>
    </row>
    <row r="17" spans="1:22" ht="26.25" customHeight="1">
      <c r="C17" s="470"/>
      <c r="D17" s="471"/>
      <c r="E17" s="471"/>
      <c r="F17" s="471"/>
      <c r="G17" s="471"/>
      <c r="H17" s="471"/>
      <c r="I17" s="472"/>
      <c r="J17" s="472" t="s">
        <v>7</v>
      </c>
      <c r="K17" s="272"/>
      <c r="L17" s="1040" t="str">
        <f>+表紙!L41</f>
        <v>積水ハウス㈱神奈川東支店　植岡　俊樹</v>
      </c>
      <c r="M17" s="1040"/>
      <c r="N17" s="1040"/>
      <c r="O17" s="1040"/>
      <c r="P17" s="1040"/>
      <c r="Q17" s="1040"/>
      <c r="R17" s="1040"/>
      <c r="S17" s="1040"/>
      <c r="T17" s="1040"/>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984" t="str">
        <f>IF(+表紙!O43="","",+表紙!O43)</f>
        <v>045-227-6411</v>
      </c>
      <c r="P19" s="984"/>
      <c r="Q19" s="984"/>
      <c r="R19" s="984"/>
      <c r="S19" s="984"/>
      <c r="T19" s="984"/>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02" t="s">
        <v>10</v>
      </c>
      <c r="D24" s="1011"/>
      <c r="E24" s="1012"/>
      <c r="F24" s="997" t="str">
        <f>+表紙!F48</f>
        <v>積水ハウス株式会社　神奈川東支店（神奈川10事業所）</v>
      </c>
      <c r="G24" s="998"/>
      <c r="H24" s="998"/>
      <c r="I24" s="999"/>
      <c r="J24" s="999"/>
      <c r="K24" s="999"/>
      <c r="L24" s="999"/>
      <c r="M24" s="999"/>
      <c r="N24" s="999"/>
      <c r="O24" s="999"/>
      <c r="P24" s="985" t="s">
        <v>432</v>
      </c>
      <c r="Q24" s="986"/>
      <c r="R24" s="986"/>
      <c r="S24" s="986"/>
      <c r="T24" s="986"/>
      <c r="U24" s="987"/>
    </row>
    <row r="25" spans="1:22" ht="21.75" customHeight="1">
      <c r="C25" s="1013"/>
      <c r="D25" s="1014"/>
      <c r="E25" s="1015"/>
      <c r="F25" s="1000"/>
      <c r="G25" s="1001"/>
      <c r="H25" s="1001"/>
      <c r="I25" s="1001"/>
      <c r="J25" s="1001"/>
      <c r="K25" s="1001"/>
      <c r="L25" s="1001"/>
      <c r="M25" s="1001"/>
      <c r="N25" s="1001"/>
      <c r="O25" s="1001"/>
      <c r="P25" s="988">
        <f>表紙!P49</f>
        <v>2228</v>
      </c>
      <c r="Q25" s="989"/>
      <c r="R25" s="989"/>
      <c r="S25" s="989"/>
      <c r="T25" s="989"/>
      <c r="U25" s="990"/>
    </row>
    <row r="26" spans="1:22" ht="26.25" customHeight="1">
      <c r="C26" s="1002" t="s">
        <v>11</v>
      </c>
      <c r="D26" s="1003"/>
      <c r="E26" s="1004"/>
      <c r="F26" s="1021" t="str">
        <f>+表紙!F50</f>
        <v>横浜市西区みなとみらい3-7-1　OCEAN GATE　MINATO　MIRAI　13F</v>
      </c>
      <c r="G26" s="1022"/>
      <c r="H26" s="1022"/>
      <c r="I26" s="1022"/>
      <c r="J26" s="1022"/>
      <c r="K26" s="1022"/>
      <c r="L26" s="1022"/>
      <c r="M26" s="1022"/>
      <c r="N26" s="454" t="s">
        <v>172</v>
      </c>
      <c r="O26" s="383"/>
      <c r="P26" s="383"/>
      <c r="Q26" s="1016" t="str">
        <f>IF(+表紙!Q50="","",+表紙!Q50)</f>
        <v>045-227-6414</v>
      </c>
      <c r="R26" s="1016"/>
      <c r="S26" s="1016"/>
      <c r="T26" s="1016"/>
      <c r="U26" s="1017"/>
    </row>
    <row r="27" spans="1:22" ht="26.25" customHeight="1">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991" t="str">
        <f>+表紙!F54</f>
        <v>Ｄ－建設業</v>
      </c>
      <c r="G30" s="992"/>
      <c r="H30" s="992"/>
      <c r="I30" s="992"/>
      <c r="J30" s="992"/>
      <c r="K30" s="992"/>
      <c r="L30" s="282" t="s">
        <v>48</v>
      </c>
      <c r="M30" s="282"/>
      <c r="N30" s="993" t="str">
        <f>IF(COUNTA(表紙!N54)=1,+表紙!N54,"")</f>
        <v>建設業</v>
      </c>
      <c r="O30" s="993"/>
      <c r="P30" s="993"/>
      <c r="Q30" s="993"/>
      <c r="R30" s="993"/>
      <c r="S30" s="993"/>
      <c r="T30" s="993"/>
      <c r="U30" s="994"/>
      <c r="V30" s="51"/>
    </row>
    <row r="31" spans="1:22" ht="27" customHeight="1">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c r="C37" s="286"/>
      <c r="D37" s="453" t="s">
        <v>24</v>
      </c>
      <c r="E37" s="455" t="s">
        <v>241</v>
      </c>
      <c r="F37" s="1061" t="str">
        <f>IF(+表紙!F61="","",+表紙!F61)</f>
        <v/>
      </c>
      <c r="G37" s="1062"/>
      <c r="H37" s="1062"/>
      <c r="I37" s="1062"/>
      <c r="J37" s="1062"/>
      <c r="K37" s="1062"/>
      <c r="L37" s="1062"/>
      <c r="M37" s="1062"/>
      <c r="N37" s="1062"/>
      <c r="O37" s="1062"/>
      <c r="P37" s="1062"/>
      <c r="Q37" s="1062"/>
      <c r="R37" s="1062"/>
      <c r="S37" s="1062"/>
      <c r="T37" s="1062"/>
      <c r="U37" s="1063"/>
    </row>
    <row r="38" spans="3:21" ht="13.9" customHeight="1">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c r="C49" s="445"/>
      <c r="D49" s="450"/>
      <c r="E49" s="446"/>
      <c r="F49" s="466"/>
      <c r="G49" s="466"/>
      <c r="H49" s="466"/>
      <c r="I49" s="466"/>
      <c r="J49" s="466"/>
      <c r="K49" s="466"/>
      <c r="L49" s="466"/>
      <c r="M49" s="466"/>
      <c r="N49" s="466"/>
      <c r="O49" s="466"/>
      <c r="P49" s="466"/>
      <c r="Q49" s="466"/>
      <c r="R49" s="466"/>
      <c r="S49" s="466"/>
      <c r="T49" s="466"/>
      <c r="U49" s="466"/>
    </row>
    <row r="50" spans="3:21" ht="13.15" customHeight="1">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92"/>
      <c r="D65" s="1071"/>
      <c r="E65" s="1074"/>
      <c r="F65" s="293" t="s">
        <v>252</v>
      </c>
      <c r="G65" s="466"/>
      <c r="H65" s="466"/>
      <c r="I65" s="466"/>
      <c r="J65" s="466"/>
      <c r="K65" s="1070">
        <f>+表紙!K89</f>
        <v>7</v>
      </c>
      <c r="L65" s="1070"/>
      <c r="M65" s="1070"/>
      <c r="N65" s="210" t="s">
        <v>47</v>
      </c>
      <c r="O65" s="210"/>
      <c r="P65" s="6"/>
      <c r="Q65" s="1064" t="s">
        <v>353</v>
      </c>
      <c r="R65" s="1064"/>
      <c r="S65" s="1064"/>
      <c r="T65" s="1064"/>
      <c r="U65" s="1065"/>
      <c r="V65" s="467"/>
      <c r="W65" s="467"/>
      <c r="X65" s="49"/>
    </row>
    <row r="66" spans="1:24" ht="18" customHeight="1">
      <c r="A66" s="49">
        <v>6</v>
      </c>
      <c r="C66" s="1092"/>
      <c r="D66" s="1071"/>
      <c r="E66" s="1074"/>
      <c r="F66" s="280" t="s">
        <v>200</v>
      </c>
      <c r="G66" s="300"/>
      <c r="H66" s="300"/>
      <c r="I66" s="300"/>
      <c r="J66" s="300"/>
      <c r="K66" s="1068">
        <f>+表紙!K90</f>
        <v>15375.699999999999</v>
      </c>
      <c r="L66" s="1068"/>
      <c r="M66" s="1068"/>
      <c r="N66" s="1068"/>
      <c r="O66" s="1068"/>
      <c r="P66" s="300" t="s">
        <v>13</v>
      </c>
      <c r="Q66" s="1066"/>
      <c r="R66" s="1066"/>
      <c r="S66" s="1066"/>
      <c r="T66" s="1066"/>
      <c r="U66" s="1067"/>
      <c r="V66" s="467"/>
      <c r="W66" s="467"/>
      <c r="X66" s="391"/>
    </row>
    <row r="67" spans="1:24" ht="13.9" customHeight="1">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59"/>
      <c r="D80" s="1047"/>
      <c r="E80" s="1044"/>
      <c r="F80" s="293" t="s">
        <v>252</v>
      </c>
      <c r="G80" s="297"/>
      <c r="H80" s="297"/>
      <c r="I80" s="297"/>
      <c r="J80" s="297"/>
      <c r="K80" s="1070">
        <f>+表紙!K104</f>
        <v>7</v>
      </c>
      <c r="L80" s="1070"/>
      <c r="M80" s="1070"/>
      <c r="N80" s="210" t="s">
        <v>47</v>
      </c>
      <c r="O80" s="210"/>
      <c r="P80" s="6"/>
      <c r="Q80" s="1064" t="s">
        <v>354</v>
      </c>
      <c r="R80" s="1064"/>
      <c r="S80" s="1064"/>
      <c r="T80" s="1064"/>
      <c r="U80" s="1065"/>
      <c r="V80" s="467"/>
      <c r="W80" s="467"/>
      <c r="X80" s="394"/>
    </row>
    <row r="81" spans="1:24" ht="18" customHeight="1">
      <c r="A81" s="49">
        <v>8</v>
      </c>
      <c r="C81" s="1059"/>
      <c r="D81" s="1047"/>
      <c r="E81" s="1044"/>
      <c r="F81" s="280" t="s">
        <v>200</v>
      </c>
      <c r="G81" s="300"/>
      <c r="H81" s="300"/>
      <c r="I81" s="300"/>
      <c r="J81" s="300"/>
      <c r="K81" s="1068">
        <f>+表紙!K105</f>
        <v>15385.8</v>
      </c>
      <c r="L81" s="1068"/>
      <c r="M81" s="1068"/>
      <c r="N81" s="1068"/>
      <c r="O81" s="1068"/>
      <c r="P81" s="303" t="s">
        <v>13</v>
      </c>
      <c r="Q81" s="1066"/>
      <c r="R81" s="1066"/>
      <c r="S81" s="1066"/>
      <c r="T81" s="1066"/>
      <c r="U81" s="1067"/>
      <c r="V81" s="467"/>
      <c r="W81" s="467"/>
      <c r="X81" s="309"/>
    </row>
    <row r="82" spans="1:24" ht="13.9" customHeight="1">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c r="C184" s="325"/>
      <c r="D184" s="1047"/>
      <c r="E184" s="1044"/>
      <c r="F184" s="1115" t="s">
        <v>267</v>
      </c>
      <c r="G184" s="1116"/>
      <c r="H184" s="1116"/>
      <c r="I184" s="1116"/>
      <c r="J184" s="1116"/>
      <c r="K184" s="1075">
        <f>+表紙!K208</f>
        <v>13201.8</v>
      </c>
      <c r="L184" s="1075"/>
      <c r="M184" s="1075"/>
      <c r="N184" s="1075"/>
      <c r="O184" s="1075"/>
      <c r="P184" s="327" t="s">
        <v>13</v>
      </c>
      <c r="Q184" s="1105" t="s">
        <v>293</v>
      </c>
      <c r="R184" s="1106"/>
      <c r="S184" s="1106"/>
      <c r="T184" s="1106"/>
      <c r="U184" s="1107"/>
      <c r="V184" s="467"/>
      <c r="W184" s="467"/>
      <c r="X184" s="321"/>
      <c r="Y184" s="341"/>
    </row>
    <row r="185" spans="3:25" ht="43.15" customHeight="1">
      <c r="C185" s="325"/>
      <c r="D185" s="1047"/>
      <c r="E185" s="1044"/>
      <c r="F185" s="328"/>
      <c r="G185" s="798" t="s">
        <v>223</v>
      </c>
      <c r="H185" s="799"/>
      <c r="I185" s="799"/>
      <c r="J185" s="799"/>
      <c r="K185" s="1075">
        <f>+表紙!K209</f>
        <v>2468.2999999999993</v>
      </c>
      <c r="L185" s="1075"/>
      <c r="M185" s="1075"/>
      <c r="N185" s="1075"/>
      <c r="O185" s="1075"/>
      <c r="P185" s="459" t="s">
        <v>13</v>
      </c>
      <c r="Q185" s="1108"/>
      <c r="R185" s="1109"/>
      <c r="S185" s="1109"/>
      <c r="T185" s="1109"/>
      <c r="U185" s="1110"/>
      <c r="V185" s="467"/>
      <c r="W185" s="467"/>
      <c r="X185" s="321"/>
      <c r="Y185" s="341"/>
    </row>
    <row r="186" spans="3:25" ht="43.15" customHeight="1">
      <c r="C186" s="325"/>
      <c r="D186" s="1047"/>
      <c r="E186" s="1044"/>
      <c r="F186" s="328"/>
      <c r="G186" s="798" t="s">
        <v>224</v>
      </c>
      <c r="H186" s="799"/>
      <c r="I186" s="799"/>
      <c r="J186" s="799"/>
      <c r="K186" s="1075">
        <f>+表紙!K210</f>
        <v>10284.5</v>
      </c>
      <c r="L186" s="1075"/>
      <c r="M186" s="1075"/>
      <c r="N186" s="1075"/>
      <c r="O186" s="1075"/>
      <c r="P186" s="459" t="s">
        <v>13</v>
      </c>
      <c r="Q186" s="1108"/>
      <c r="R186" s="1109"/>
      <c r="S186" s="1109"/>
      <c r="T186" s="1109"/>
      <c r="U186" s="1110"/>
      <c r="V186" s="467"/>
      <c r="W186" s="467"/>
      <c r="X186" s="321"/>
      <c r="Y186" s="341"/>
    </row>
    <row r="187" spans="3:25" ht="43.15" customHeight="1">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47"/>
      <c r="E201" s="1044"/>
      <c r="F201" s="1115" t="s">
        <v>267</v>
      </c>
      <c r="G201" s="1116"/>
      <c r="H201" s="1116"/>
      <c r="I201" s="1116"/>
      <c r="J201" s="1116"/>
      <c r="K201" s="1075">
        <f>+表紙!K225</f>
        <v>15080.8</v>
      </c>
      <c r="L201" s="1075"/>
      <c r="M201" s="1075"/>
      <c r="N201" s="1075"/>
      <c r="O201" s="1075"/>
      <c r="P201" s="327" t="s">
        <v>13</v>
      </c>
      <c r="Q201" s="1105" t="s">
        <v>366</v>
      </c>
      <c r="R201" s="1106"/>
      <c r="S201" s="1106"/>
      <c r="T201" s="1106"/>
      <c r="U201" s="1107"/>
      <c r="V201" s="365"/>
      <c r="W201" s="365"/>
      <c r="X201" s="321"/>
      <c r="Y201" s="341"/>
    </row>
    <row r="202" spans="3:25" ht="45" customHeight="1">
      <c r="C202" s="325"/>
      <c r="D202" s="1047"/>
      <c r="E202" s="1044"/>
      <c r="F202" s="328"/>
      <c r="G202" s="798" t="s">
        <v>223</v>
      </c>
      <c r="H202" s="799"/>
      <c r="I202" s="799"/>
      <c r="J202" s="799"/>
      <c r="K202" s="1075">
        <f>+表紙!K226</f>
        <v>2345.1</v>
      </c>
      <c r="L202" s="1075"/>
      <c r="M202" s="1075"/>
      <c r="N202" s="1075"/>
      <c r="O202" s="1075"/>
      <c r="P202" s="459" t="s">
        <v>13</v>
      </c>
      <c r="Q202" s="1108"/>
      <c r="R202" s="1109"/>
      <c r="S202" s="1109"/>
      <c r="T202" s="1109"/>
      <c r="U202" s="1110"/>
      <c r="V202" s="365"/>
      <c r="W202" s="365"/>
      <c r="X202" s="321"/>
      <c r="Y202" s="341"/>
    </row>
    <row r="203" spans="3:25" ht="45" customHeight="1">
      <c r="C203" s="325"/>
      <c r="D203" s="1047"/>
      <c r="E203" s="1044"/>
      <c r="F203" s="328"/>
      <c r="G203" s="798" t="s">
        <v>224</v>
      </c>
      <c r="H203" s="799"/>
      <c r="I203" s="799"/>
      <c r="J203" s="799"/>
      <c r="K203" s="1075">
        <f>+表紙!K227</f>
        <v>12758.2</v>
      </c>
      <c r="L203" s="1075"/>
      <c r="M203" s="1075"/>
      <c r="N203" s="1075"/>
      <c r="O203" s="1075"/>
      <c r="P203" s="459" t="s">
        <v>13</v>
      </c>
      <c r="Q203" s="1108"/>
      <c r="R203" s="1109"/>
      <c r="S203" s="1109"/>
      <c r="T203" s="1109"/>
      <c r="U203" s="1110"/>
      <c r="V203" s="365"/>
      <c r="W203" s="365"/>
      <c r="X203" s="321"/>
      <c r="Y203" s="341"/>
    </row>
    <row r="204" spans="3:25" ht="45" customHeight="1">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1122" t="s">
        <v>170</v>
      </c>
      <c r="C4" s="1122"/>
    </row>
    <row r="5" spans="2:4" ht="14.25" thickBot="1">
      <c r="B5" s="8"/>
    </row>
    <row r="6" spans="2:4">
      <c r="B6" s="118" t="s">
        <v>160</v>
      </c>
      <c r="C6" s="9" t="s">
        <v>161</v>
      </c>
    </row>
    <row r="7" spans="2:4" ht="114.95"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50000000000003"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2" workbookViewId="0">
      <selection activeCell="F29" sqref="F29:G29"/>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261.39999999999998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286.5</v>
      </c>
      <c r="G24" s="875"/>
      <c r="H24" s="234" t="s">
        <v>198</v>
      </c>
      <c r="J24" s="71"/>
      <c r="K24" s="68"/>
      <c r="L24" s="885"/>
      <c r="O24" s="853">
        <v>139.6</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87.6</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121.8</v>
      </c>
      <c r="P27" s="863"/>
      <c r="Q27" s="863"/>
      <c r="R27" s="863"/>
      <c r="S27" s="59" t="s">
        <v>38</v>
      </c>
      <c r="T27" s="80"/>
      <c r="U27" s="80"/>
      <c r="X27" s="78" t="s">
        <v>39</v>
      </c>
      <c r="Y27" s="81"/>
      <c r="AG27" s="68"/>
      <c r="AH27" s="68"/>
      <c r="AI27" s="68"/>
      <c r="AJ27" s="68"/>
      <c r="AK27" s="905">
        <f>+AG18+O27</f>
        <v>121.8</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87.6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128.19999999999999</v>
      </c>
      <c r="G29" s="875"/>
      <c r="H29" s="234" t="s">
        <v>198</v>
      </c>
      <c r="L29" s="872"/>
      <c r="O29" s="71"/>
      <c r="P29" s="163"/>
      <c r="Q29" s="66" t="s">
        <v>183</v>
      </c>
      <c r="R29" s="839" t="s">
        <v>33</v>
      </c>
      <c r="S29" s="855"/>
      <c r="T29" s="855"/>
      <c r="U29" s="856"/>
      <c r="V29" s="63"/>
      <c r="W29" s="82"/>
      <c r="X29" s="860" t="s">
        <v>315</v>
      </c>
      <c r="Y29" s="861"/>
      <c r="Z29" s="853">
        <v>34.200000000000003</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10.7</v>
      </c>
      <c r="G30" s="875"/>
      <c r="H30" s="234" t="s">
        <v>198</v>
      </c>
      <c r="L30" s="872"/>
      <c r="O30" s="71"/>
      <c r="Q30" s="862">
        <f>+ROUND(Z28,1)+ROUND(Z29,1)+ROUND(Z30,1)</f>
        <v>121.8</v>
      </c>
      <c r="R30" s="863"/>
      <c r="S30" s="863"/>
      <c r="T30" s="863"/>
      <c r="U30" s="59" t="s">
        <v>16</v>
      </c>
      <c r="X30" s="860" t="s">
        <v>186</v>
      </c>
      <c r="Y30" s="861"/>
      <c r="Z30" s="853"/>
      <c r="AA30" s="854"/>
      <c r="AB30" s="854"/>
      <c r="AC30" s="854"/>
      <c r="AD30" s="854"/>
      <c r="AE30" s="59" t="s">
        <v>13</v>
      </c>
      <c r="AK30" s="814">
        <v>10.199999999999999</v>
      </c>
      <c r="AL30" s="815"/>
      <c r="AM30" s="815"/>
      <c r="AN30" s="815"/>
      <c r="AO30" s="67" t="s">
        <v>13</v>
      </c>
      <c r="AR30" s="921"/>
      <c r="AS30" s="918"/>
      <c r="AT30" s="918"/>
      <c r="AU30" s="919"/>
    </row>
    <row r="31" spans="2:48" ht="27" customHeight="1" thickTop="1" thickBot="1">
      <c r="B31" s="888" t="s">
        <v>375</v>
      </c>
      <c r="C31" s="839"/>
      <c r="D31" s="839"/>
      <c r="E31" s="840"/>
      <c r="F31" s="874">
        <v>92.2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Q33" sqref="Q33:T3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170.8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198.2</v>
      </c>
      <c r="G24" s="875"/>
      <c r="H24" s="234" t="s">
        <v>198</v>
      </c>
      <c r="J24" s="71"/>
      <c r="K24" s="68"/>
      <c r="L24" s="885"/>
      <c r="O24" s="853">
        <v>165.4</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5.0999999999999996</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5.3999999999999995</v>
      </c>
      <c r="P27" s="863"/>
      <c r="Q27" s="863"/>
      <c r="R27" s="863"/>
      <c r="S27" s="59" t="s">
        <v>38</v>
      </c>
      <c r="T27" s="80"/>
      <c r="U27" s="80"/>
      <c r="X27" s="78" t="s">
        <v>39</v>
      </c>
      <c r="Y27" s="81"/>
      <c r="AG27" s="68"/>
      <c r="AH27" s="68"/>
      <c r="AI27" s="68"/>
      <c r="AJ27" s="68"/>
      <c r="AK27" s="905">
        <f>+AG18+O27</f>
        <v>5.3999999999999995</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5.0999999999999996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5.6</v>
      </c>
      <c r="G29" s="875"/>
      <c r="H29" s="234" t="s">
        <v>198</v>
      </c>
      <c r="L29" s="872"/>
      <c r="O29" s="71"/>
      <c r="P29" s="163"/>
      <c r="Q29" s="66" t="s">
        <v>183</v>
      </c>
      <c r="R29" s="839" t="s">
        <v>33</v>
      </c>
      <c r="S29" s="855"/>
      <c r="T29" s="855"/>
      <c r="U29" s="856"/>
      <c r="V29" s="63"/>
      <c r="W29" s="82"/>
      <c r="X29" s="860" t="s">
        <v>315</v>
      </c>
      <c r="Y29" s="861"/>
      <c r="Z29" s="853">
        <v>0.3</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2.5</v>
      </c>
      <c r="G30" s="875"/>
      <c r="H30" s="234" t="s">
        <v>198</v>
      </c>
      <c r="L30" s="872"/>
      <c r="O30" s="71"/>
      <c r="Q30" s="862">
        <f>+ROUND(Z28,1)+ROUND(Z29,1)+ROUND(Z30,1)</f>
        <v>5.3999999999999995</v>
      </c>
      <c r="R30" s="863"/>
      <c r="S30" s="863"/>
      <c r="T30" s="863"/>
      <c r="U30" s="59" t="s">
        <v>16</v>
      </c>
      <c r="X30" s="860" t="s">
        <v>186</v>
      </c>
      <c r="Y30" s="861"/>
      <c r="Z30" s="853"/>
      <c r="AA30" s="854"/>
      <c r="AB30" s="854"/>
      <c r="AC30" s="854"/>
      <c r="AD30" s="854"/>
      <c r="AE30" s="59" t="s">
        <v>13</v>
      </c>
      <c r="AK30" s="814">
        <v>2.4</v>
      </c>
      <c r="AL30" s="815"/>
      <c r="AM30" s="815"/>
      <c r="AN30" s="815"/>
      <c r="AO30" s="67" t="s">
        <v>13</v>
      </c>
      <c r="AR30" s="921"/>
      <c r="AS30" s="918"/>
      <c r="AT30" s="918"/>
      <c r="AU30" s="919"/>
    </row>
    <row r="31" spans="2:48" ht="27" customHeight="1" thickTop="1" thickBot="1">
      <c r="B31" s="888" t="s">
        <v>375</v>
      </c>
      <c r="C31" s="839"/>
      <c r="D31" s="839"/>
      <c r="E31" s="840"/>
      <c r="F31" s="874">
        <v>5.3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Q33" sqref="Q33:T3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c r="F1" s="54"/>
      <c r="R1" s="102" t="s">
        <v>96</v>
      </c>
      <c r="S1" s="102" t="s">
        <v>352</v>
      </c>
    </row>
    <row r="2" spans="2:48"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積水ハウス株式会社　神奈川東支店（神奈川10事業所）</v>
      </c>
      <c r="AF5" s="816"/>
      <c r="AG5" s="816"/>
      <c r="AH5" s="816"/>
      <c r="AI5" s="816"/>
      <c r="AJ5" s="816"/>
      <c r="AK5" s="816"/>
      <c r="AL5" s="816"/>
      <c r="AM5" s="816"/>
      <c r="AN5" s="816"/>
      <c r="AO5" s="816"/>
      <c r="AP5" s="816"/>
      <c r="AQ5" s="816"/>
      <c r="AR5" s="816"/>
      <c r="AS5" s="816"/>
      <c r="AT5" s="816"/>
      <c r="AU5" s="816"/>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c r="F12" s="836">
        <f>+ROUND(O12,1)+ROUND(O15,1)+ROUND(O18,1)+ROUND(O24,1)+O27-ROUND(F15,1)</f>
        <v>3144.8999999999996</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3450.2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2987.7</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3144.8999999999996</v>
      </c>
      <c r="P27" s="863"/>
      <c r="Q27" s="863"/>
      <c r="R27" s="863"/>
      <c r="S27" s="59" t="s">
        <v>38</v>
      </c>
      <c r="T27" s="80"/>
      <c r="U27" s="80"/>
      <c r="X27" s="78" t="s">
        <v>39</v>
      </c>
      <c r="Y27" s="81"/>
      <c r="AG27" s="68"/>
      <c r="AH27" s="68"/>
      <c r="AI27" s="68"/>
      <c r="AJ27" s="68"/>
      <c r="AK27" s="905">
        <f>+AG18+O27</f>
        <v>3144.8999999999996</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2987.7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3310.4</v>
      </c>
      <c r="G29" s="875"/>
      <c r="H29" s="234" t="s">
        <v>198</v>
      </c>
      <c r="L29" s="872"/>
      <c r="O29" s="71"/>
      <c r="P29" s="163"/>
      <c r="Q29" s="66" t="s">
        <v>183</v>
      </c>
      <c r="R29" s="839" t="s">
        <v>33</v>
      </c>
      <c r="S29" s="855"/>
      <c r="T29" s="855"/>
      <c r="U29" s="856"/>
      <c r="V29" s="63"/>
      <c r="W29" s="82"/>
      <c r="X29" s="860" t="s">
        <v>315</v>
      </c>
      <c r="Y29" s="861"/>
      <c r="Z29" s="853">
        <v>157.19999999999999</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2202.5</v>
      </c>
      <c r="G30" s="875"/>
      <c r="H30" s="234" t="s">
        <v>198</v>
      </c>
      <c r="L30" s="872"/>
      <c r="O30" s="71"/>
      <c r="Q30" s="862">
        <f>+ROUND(Z28,1)+ROUND(Z29,1)+ROUND(Z30,1)</f>
        <v>3144.8999999999996</v>
      </c>
      <c r="R30" s="863"/>
      <c r="S30" s="863"/>
      <c r="T30" s="863"/>
      <c r="U30" s="59" t="s">
        <v>16</v>
      </c>
      <c r="X30" s="860" t="s">
        <v>186</v>
      </c>
      <c r="Y30" s="861"/>
      <c r="Z30" s="853"/>
      <c r="AA30" s="854"/>
      <c r="AB30" s="854"/>
      <c r="AC30" s="854"/>
      <c r="AD30" s="854"/>
      <c r="AE30" s="59" t="s">
        <v>13</v>
      </c>
      <c r="AK30" s="814">
        <v>2092.4</v>
      </c>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2025-06-28T05:57:53Z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