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AL31" i="80"/>
  <c r="V60"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<sst xmlns="http://schemas.openxmlformats.org/spreadsheetml/2006/main" count="3306" uniqueCount="474">
  <si>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</si>
  <si>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</si>
  <si>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</si>
  <si>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</si>
  <si>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</si>
  <si>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</si>
  <si>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</si>
  <si>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</si>
  <si>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</si>
  <si>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</si>
  <si>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</si>
  <si>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</si>
  <si>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</si>
  <si>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</si>
  <si>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</si>
  <si>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</si>
  <si>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</si>
  <si>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</si>
  <si>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</si>
  <si>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</si>
  <si>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</si>
  <si>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</si>
  <si>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</si>
  <si>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</si>
  <si>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</si>
  <si>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</si>
  <si>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</si>
  <si>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</si>
  <si>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</si>
  <si>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</si>
  <si>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</si>
  <si>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</si>
  <si>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</si>
  <si>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</si>
  <si>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</si>
  <si>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</si>
  <si>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</si>
  <si>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</si>
  <si>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</si>
  <si>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</si>
  <si>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</si>
  <si>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</si>
  <si>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</si>
  <si>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</si>
  <si>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</si>
  <si>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</si>
  <si>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</si>
  <si>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</si>
  <si>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</si>
  <si>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</si>
  <si>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</si>
  <si>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</si>
  <si>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</si>
  <si>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</si>
  <si>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</si>
  <si>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</si>
  <si>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</si>
  <si>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</si>
  <si>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</si>
  <si>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</si>
  <si>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</si>
  <si>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</si>
  <si>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</si>
  <si>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</si>
  <si>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</si>
  <si>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</si>
  <si>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</si>
  <si>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</si>
  <si>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</si>
  <si>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</si>
  <si>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</si>
  <si>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</si>
  <si>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</si>
  <si>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</si>
  <si>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</si>
  <si>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</si>
  <si>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</si>
  <si>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</si>
  <si>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</si>
  <si>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</si>
  <si>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</si>
  <si>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</si>
  <si>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</si>
  <si>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</si>
  <si>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</si>
  <si>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</si>
  <si>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</si>
  <si>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</si>
  <si>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</si>
  <si>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</si>
  <si>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</si>
  <si>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</si>
  <si>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</si>
  <si>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</si>
  <si>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</si>
  <si>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</si>
  <si>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</si>
  <si>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</si>
  <si>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</si>
  <si>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</si>
  <si>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</si>
  <si>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</si>
  <si>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</si>
  <si>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</si>
  <si>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</si>
  <si>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</si>
  <si>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</si>
  <si>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</si>
  <si>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</si>
  <si>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</si>
  <si>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</si>
  <si>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</si>
  <si>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</si>
  <si>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</si>
  <si>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</si>
  <si>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</si>
  <si>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</si>
  <si>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</si>
  <si>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</si>
  <si>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</si>
  <si>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</si>
  <si>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</si>
  <si>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</si>
  <si>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</si>
  <si>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</si>
  <si>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</si>
  <si>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</si>
  <si>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</si>
  <si>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</si>
  <si>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</si>
  <si>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</si>
  <si>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</si>
  <si>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</si>
  <si>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</si>
  <si>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</si>
  <si>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</si>
  <si>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</si>
  <si>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</si>
  <si>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</si>
  <si>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</si>
  <si>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</si>
  <si>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</si>
  <si>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</si>
  <si>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</si>
  <si>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</si>
  <si>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</si>
  <si>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</si>
  <si>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</si>
  <si>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</si>
  <si>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</si>
  <si>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</si>
  <si>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</si>
  <si>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</si>
  <si>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</si>
  <si>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</si>
  <si>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</si>
  <si>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</si>
  <si>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</si>
  <si>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</si>
  <si>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</si>
  <si>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</si>
  <si>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</si>
  <si>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</si>
  <si>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</si>
  <si>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</si>
  <si>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</si>
  <si>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</si>
  <si>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</si>
  <si>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</si>
  <si>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</si>
  <si>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</si>
  <si>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</si>
  <si>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</si>
  <si>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</si>
  <si>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</si>
  <si>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</si>
  <si>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</si>
  <si>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</si>
  <si>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</si>
  <si>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</si>
  <si>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</si>
  <si>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</si>
  <si>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</si>
  <si>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</si>
  <si>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</si>
  <si>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</si>
  <si>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</si>
  <si>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</si>
  <si>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</si>
  <si>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</si>
  <si>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</si>
  <si>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</si>
  <si>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</si>
  <si>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</si>
  <si>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</si>
  <si>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</si>
  <si>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</si>
  <si>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</si>
  <si>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</si>
  <si>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</si>
  <si>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</si>
  <si>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</si>
  <si>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</si>
  <si>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</si>
  <si>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</si>
  <si>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</si>
  <si>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</si>
  <si>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</si>
  <si>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</si>
  <si>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</si>
  <si>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</si>
  <si>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</si>
  <si>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</si>
  <si>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</si>
  <si>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</si>
  <si>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</si>
  <si>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</si>
  <si>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</si>
  <si>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</si>
  <si>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</si>
  <si>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</si>
  <si>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</si>
  <si>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</si>
  <si>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</si>
  <si>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</si>
  <si>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</si>
  <si>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</si>
  <si>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</si>
  <si>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</si>
  <si>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</si>
  <si>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</si>
  <si>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</si>
  <si>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</si>
  <si>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</si>
  <si>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</si>
  <si>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</si>
  <si>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</si>
  <si>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</si>
  <si>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</si>
  <si>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</si>
  <si>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</si>
  <si>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</si>
  <si>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</si>
  <si>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</si>
  <si>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</si>
  <si>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</si>
  <si>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</si>
  <si>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</si>
  <si>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</si>
  <si>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</si>
  <si>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</si>
  <si>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</si>
  <si>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</si>
  <si>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</si>
  <si>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</si>
  <si>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</si>
  <si>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</si>
  <si>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</si>
  <si>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</si>
  <si>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</si>
  <si>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</si>
  <si>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</si>
  <si>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</si>
  <si>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</si>
  <si>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</si>
  <si>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</si>
  <si>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</si>
  <si>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</si>
  <si>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</si>
  <si>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</si>
  <si>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</si>
  <si>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</si>
  <si>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</si>
  <si>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</si>
  <si>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</si>
  <si>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</si>
  <si>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</si>
  <si>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</si>
  <si>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</si>
  <si>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</si>
  <si>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</si>
  <si>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</si>
  <si>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</si>
  <si>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</si>
  <si>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</si>
  <si>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</si>
  <si>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</si>
  <si>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</si>
  <si>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</si>
  <si>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</si>
  <si>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</si>
  <si>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</si>
  <si>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</si>
  <si>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</si>
  <si>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</si>
  <si>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</si>
  <si>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</si>
  <si>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</si>
  <si>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</si>
  <si>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</si>
  <si>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</si>
  <si>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</si>
  <si>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</si>
  <si>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</si>
  <si>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</si>
  <si>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</si>
  <si>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</si>
  <si>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</si>
  <si>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</si>
  <si>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</si>
  <si>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</si>
  <si>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</si>
  <si>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</si>
  <si>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</si>
  <si>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</si>
  <si>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</si>
  <si>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</si>
  <si>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</si>
  <si>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</si>
  <si>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</si>
  <si>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</si>
  <si>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</si>
  <si>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</si>
  <si>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</si>
  <si>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</si>
  <si>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</si>
  <si>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</si>
  <si>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</si>
  <si>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</si>
  <si>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</si>
  <si>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</si>
  <si>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</si>
  <si>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</si>
  <si>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</si>
  <si>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</si>
  <si>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</si>
  <si>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</si>
  <si>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</si>
  <si>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</si>
  <si>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</si>
  <si>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</si>
  <si>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</si>
  <si>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</si>
  <si>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</si>
  <si>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</si>
  <si>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</si>
  <si>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</si>
  <si>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</si>
  <si>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</si>
  <si>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</si>
  <si>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</si>
  <si>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</si>
  <si>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</si>
  <si>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</si>
  <si>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</si>
  <si>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</si>
  <si>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</si>
  <si>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</si>
  <si>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</si>
  <si>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</si>
  <si>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</si>
  <si>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</si>
  <si>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</si>
  <si>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</si>
  <si>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</si>
  <si>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</si>
  <si>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</si>
  <si>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</si>
  <si>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</si>
  <si>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</si>
  <si>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</si>
  <si>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</si>
  <si>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</si>
  <si>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</si>
  <si>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</si>
  <si>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</si>
  <si>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</si>
  <si>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</si>
  <si>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</si>
  <si>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</si>
  <si>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</si>
  <si>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</si>
  <si>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</si>
  <si>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</si>
  <si>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</si>
  <si>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</si>
  <si>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</si>
  <si>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</si>
  <si>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</si>
  <si>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</si>
  <si>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</si>
  <si>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</si>
  <si>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</si>
  <si>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</si>
  <si>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</si>
  <si>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</si>
  <si>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</si>
  <si>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</si>
  <si>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</si>
  <si>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</si>
  <si>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</si>
  <si>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</si>
  <si>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</si>
  <si>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</si>
  <si>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</si>
  <si>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</si>
  <si>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</si>
  <si>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</si>
  <si>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</si>
  <si>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</si>
  <si>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</si>
  <si>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</si>
  <si>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</si>
  <si>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</si>
  <si>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</si>
  <si>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</si>
  <si>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</si>
  <si>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</si>
  <si>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</si>
  <si>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</si>
  <si>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</si>
  <si>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</si>
  <si>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</si>
  <si>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</si>
  <si>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</si>
  <si>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</si>
  <si>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</si>
  <si>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</si>
  <si>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</si>
  <si>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</si>
  <si>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</si>
  <si>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</si>
  <si>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</si>
  <si>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</si>
  <si>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</si>
  <si>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</si>
  <si>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</si>
  <si>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</si>
  <si>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</si>
  <si>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</si>
  <si>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</si>
  <si>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</si>
  <si>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</si>
  <si>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</si>
  <si>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</si>
  <si>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</si>
  <si>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</si>
  <si>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</si>
  <si>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</si>
  <si>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</si>
  <si>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</si>
  <si>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</si>
  <si>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</si>
  <si>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</si>
  <si>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</si>
  <si>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</si>
  <si>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</si>
  <si>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</si>
  <si>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</si>
  <si>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</si>
  <si>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</si>
  <si>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</si>
  <si>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</si>
  <si>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</si>
  <si>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東京都渋谷区渋谷３－２９－２０</t>
    <phoneticPr fontId="3"/>
  </si>
  <si>
    <t>エクシオグループ株式会社
代表取締役社長　舩橋 哲也</t>
    <phoneticPr fontId="3"/>
  </si>
  <si>
    <t>０３－５７７８－１０６５</t>
    <phoneticPr fontId="3"/>
  </si>
  <si>
    <t>エクシオグループ株式会社
横浜市内各現場</t>
    <phoneticPr fontId="3"/>
  </si>
  <si>
    <t>本社：東京都渋谷区渋谷３丁目２９番２０号
事業場：横浜市内各所</t>
    <phoneticPr fontId="3"/>
  </si>
  <si>
    <t>設備工事業</t>
    <phoneticPr fontId="3"/>
  </si>
  <si>
    <t>連結：614,000</t>
    <rPh sb="0" eb="2">
      <t>レンケツ</t>
    </rPh>
    <phoneticPr fontId="3"/>
  </si>
  <si>
    <t>連結：17,056名　（参考　単独：3,766名）</t>
    <rPh sb="0" eb="2">
      <t>レンケツ</t>
    </rPh>
    <rPh sb="9" eb="10">
      <t>メイ</t>
    </rPh>
    <rPh sb="12" eb="14">
      <t>サンコウ</t>
    </rPh>
    <rPh sb="15" eb="17">
      <t>タンドク</t>
    </rPh>
    <rPh sb="23" eb="24">
      <t>メイ</t>
    </rPh>
    <phoneticPr fontId="3"/>
  </si>
  <si>
    <t>03-5778-1065</t>
    <phoneticPr fontId="3"/>
  </si>
  <si>
    <t>令和 7年 6月25日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</si>
</sst>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FFC000"/>
  </sheetPr>
  <dimension ref="A2:AB144"/>
  <sheetViews>
    <sheetView showGridLines="0" view="pageBreakPreview" topLeftCell="A36" zoomScaleNormal="100" zoomScaleSheetLayoutView="100" workbookViewId="0">
      <selection activeCell="H51" sqref="H5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473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2209</v>
      </c>
      <c r="N48" s="507"/>
      <c r="O48" s="508"/>
    </row>
    <row r="49" spans="3:21" ht="18" customHeight="1">
      <c r="C49" s="457" t="s">
        <v>11</v>
      </c>
      <c r="D49" s="489"/>
      <c r="E49" s="490"/>
      <c r="F49" s="476" t="s">
        <v>468</v>
      </c>
      <c r="G49" s="477"/>
      <c r="H49" s="477"/>
      <c r="I49" s="477"/>
      <c r="J49" s="477"/>
      <c r="K49" s="477"/>
      <c r="L49" s="126" t="s">
        <v>172</v>
      </c>
      <c r="M49" s="386"/>
      <c r="N49" s="509" t="s">
        <v>472</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t="s">
        <v>470</v>
      </c>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1420.3</v>
      </c>
      <c r="I63" s="240" t="s">
        <v>4</v>
      </c>
      <c r="J63" s="525" t="s">
        <v>324</v>
      </c>
      <c r="K63" s="526"/>
      <c r="L63" s="527"/>
      <c r="M63" s="523">
        <f>+別紙!AA14</f>
        <v>1420.3</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791.7</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1420.3</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C000"/>
    <pageSetUpPr fitToPage="1"/>
  </sheetPr>
  <dimension ref="B1:BJ76"/>
  <sheetViews>
    <sheetView showGridLines="0" topLeftCell="A15" zoomScaleNormal="100" workbookViewId="0">
      <selection activeCell="Q35" sqref="Q3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21</v>
      </c>
      <c r="E24" s="584"/>
      <c r="F24" s="584"/>
      <c r="G24" s="194" t="s">
        <v>198</v>
      </c>
      <c r="H24" s="573">
        <f>+F12</f>
        <v>29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29</v>
      </c>
      <c r="Q27" s="633"/>
      <c r="R27" s="633"/>
      <c r="S27" s="633"/>
      <c r="T27" s="44" t="s">
        <v>38</v>
      </c>
      <c r="U27" s="64"/>
      <c r="V27" s="64"/>
      <c r="Y27" s="62" t="s">
        <v>39</v>
      </c>
      <c r="Z27" s="65"/>
      <c r="AH27" s="53"/>
      <c r="AI27" s="53"/>
      <c r="AJ27" s="53"/>
      <c r="AK27" s="53"/>
      <c r="AL27" s="603">
        <f>+AH18+P27</f>
        <v>29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21</v>
      </c>
      <c r="E29" s="584"/>
      <c r="F29" s="584"/>
      <c r="G29" s="194" t="s">
        <v>198</v>
      </c>
      <c r="H29" s="573">
        <f>+AL27</f>
        <v>29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21</v>
      </c>
      <c r="E30" s="584"/>
      <c r="F30" s="584"/>
      <c r="G30" s="194" t="s">
        <v>198</v>
      </c>
      <c r="H30" s="573">
        <f>+AL30</f>
        <v>29</v>
      </c>
      <c r="I30" s="574"/>
      <c r="J30" s="194" t="s">
        <v>198</v>
      </c>
      <c r="M30" s="582"/>
      <c r="P30" s="56"/>
      <c r="R30" s="587">
        <f>+ROUND(AA28,1)+ROUND(AA29,1)+ROUND(AA30,1)</f>
        <v>29</v>
      </c>
      <c r="S30" s="633"/>
      <c r="T30" s="633"/>
      <c r="U30" s="633"/>
      <c r="V30" s="44" t="s">
        <v>16</v>
      </c>
      <c r="Y30" s="588" t="s">
        <v>186</v>
      </c>
      <c r="Z30" s="589"/>
      <c r="AA30" s="629"/>
      <c r="AB30" s="630"/>
      <c r="AC30" s="630"/>
      <c r="AD30" s="630"/>
      <c r="AE30" s="630"/>
      <c r="AF30" s="44" t="s">
        <v>13</v>
      </c>
      <c r="AL30" s="606">
        <v>29</v>
      </c>
      <c r="AM30" s="607"/>
      <c r="AN30" s="607"/>
      <c r="AO30" s="607"/>
      <c r="AP30" s="52" t="s">
        <v>13</v>
      </c>
      <c r="AS30" s="625"/>
      <c r="AT30" s="622"/>
      <c r="AU30" s="622"/>
      <c r="AV30" s="623"/>
      <c r="AW30" s="405"/>
    </row>
    <row r="31" spans="2:49" ht="27" customHeight="1" thickTop="1" thickBot="1">
      <c r="B31" s="560" t="s">
        <v>226</v>
      </c>
      <c r="C31" s="561"/>
      <c r="D31" s="584">
        <v>21</v>
      </c>
      <c r="E31" s="584"/>
      <c r="F31" s="584"/>
      <c r="G31" s="194" t="s">
        <v>198</v>
      </c>
      <c r="H31" s="573">
        <f>+AS24</f>
        <v>29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000"/>
    <pageSetUpPr fitToPage="1"/>
  </sheetPr>
  <dimension ref="B1:BJ76"/>
  <sheetViews>
    <sheetView showGridLines="0" topLeftCell="A16" zoomScaleNormal="100" workbookViewId="0">
      <selection activeCell="O29" sqref="O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0.8</v>
      </c>
      <c r="E24" s="584"/>
      <c r="F24" s="584"/>
      <c r="G24" s="194" t="s">
        <v>198</v>
      </c>
      <c r="H24" s="573">
        <f>+F12</f>
        <v>5.2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5.2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5.2</v>
      </c>
      <c r="Q27" s="633"/>
      <c r="R27" s="633"/>
      <c r="S27" s="633"/>
      <c r="T27" s="44" t="s">
        <v>38</v>
      </c>
      <c r="U27" s="64"/>
      <c r="V27" s="64"/>
      <c r="Y27" s="62" t="s">
        <v>39</v>
      </c>
      <c r="Z27" s="65"/>
      <c r="AH27" s="53"/>
      <c r="AI27" s="53"/>
      <c r="AJ27" s="53"/>
      <c r="AK27" s="53"/>
      <c r="AL27" s="603">
        <f>+AH18+P27</f>
        <v>5.2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0.8</v>
      </c>
      <c r="E29" s="584"/>
      <c r="F29" s="584"/>
      <c r="G29" s="194" t="s">
        <v>198</v>
      </c>
      <c r="H29" s="573">
        <f>+AL27</f>
        <v>5.2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0.2</v>
      </c>
      <c r="E30" s="584"/>
      <c r="F30" s="584"/>
      <c r="G30" s="194" t="s">
        <v>198</v>
      </c>
      <c r="H30" s="573">
        <f>+AL30</f>
        <v>5.2</v>
      </c>
      <c r="I30" s="574"/>
      <c r="J30" s="194" t="s">
        <v>198</v>
      </c>
      <c r="M30" s="582"/>
      <c r="P30" s="56"/>
      <c r="R30" s="587">
        <f>+ROUND(AA28,1)+ROUND(AA29,1)+ROUND(AA30,1)</f>
        <v>5.2</v>
      </c>
      <c r="S30" s="633"/>
      <c r="T30" s="633"/>
      <c r="U30" s="633"/>
      <c r="V30" s="44" t="s">
        <v>16</v>
      </c>
      <c r="Y30" s="588" t="s">
        <v>186</v>
      </c>
      <c r="Z30" s="589"/>
      <c r="AA30" s="629"/>
      <c r="AB30" s="630"/>
      <c r="AC30" s="630"/>
      <c r="AD30" s="630"/>
      <c r="AE30" s="630"/>
      <c r="AF30" s="44" t="s">
        <v>13</v>
      </c>
      <c r="AL30" s="606">
        <v>5.2</v>
      </c>
      <c r="AM30" s="607"/>
      <c r="AN30" s="607"/>
      <c r="AO30" s="607"/>
      <c r="AP30" s="52" t="s">
        <v>13</v>
      </c>
      <c r="AS30" s="625"/>
      <c r="AT30" s="622"/>
      <c r="AU30" s="622"/>
      <c r="AV30" s="623"/>
      <c r="AW30" s="405"/>
    </row>
    <row r="31" spans="2:49" ht="27" customHeight="1" thickTop="1" thickBot="1">
      <c r="B31" s="560" t="s">
        <v>226</v>
      </c>
      <c r="C31" s="561"/>
      <c r="D31" s="584">
        <v>0.8</v>
      </c>
      <c r="E31" s="584"/>
      <c r="F31" s="584"/>
      <c r="G31" s="194" t="s">
        <v>198</v>
      </c>
      <c r="H31" s="573">
        <f>+AS24</f>
        <v>5.2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C000"/>
    <pageSetUpPr fitToPage="1"/>
  </sheetPr>
  <dimension ref="B1:BJ76"/>
  <sheetViews>
    <sheetView showGridLines="0" topLeftCell="A19" zoomScaleNormal="100" workbookViewId="0">
      <selection activeCell="H29" sqref="H29:I2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2645.3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1350</v>
      </c>
      <c r="E24" s="584"/>
      <c r="F24" s="584"/>
      <c r="G24" s="194" t="s">
        <v>198</v>
      </c>
      <c r="H24" s="573">
        <f>+F12</f>
        <v>2645.3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2641.4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2645.3</v>
      </c>
      <c r="Q27" s="633"/>
      <c r="R27" s="633"/>
      <c r="S27" s="633"/>
      <c r="T27" s="44" t="s">
        <v>38</v>
      </c>
      <c r="U27" s="64"/>
      <c r="V27" s="64"/>
      <c r="Y27" s="62" t="s">
        <v>39</v>
      </c>
      <c r="Z27" s="65"/>
      <c r="AH27" s="53"/>
      <c r="AI27" s="53"/>
      <c r="AJ27" s="53"/>
      <c r="AK27" s="53"/>
      <c r="AL27" s="603">
        <f>+AH18+P27</f>
        <v>2645.3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2641.4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1350</v>
      </c>
      <c r="E29" s="584"/>
      <c r="F29" s="584"/>
      <c r="G29" s="194" t="s">
        <v>198</v>
      </c>
      <c r="H29" s="573">
        <f>+AL27</f>
        <v>2645.3</v>
      </c>
      <c r="I29" s="574"/>
      <c r="J29" s="194" t="s">
        <v>198</v>
      </c>
      <c r="M29" s="582"/>
      <c r="P29" s="56"/>
      <c r="Q29" s="144"/>
      <c r="R29" s="51" t="s">
        <v>183</v>
      </c>
      <c r="S29" s="628" t="s">
        <v>33</v>
      </c>
      <c r="T29" s="631"/>
      <c r="U29" s="631"/>
      <c r="V29" s="632"/>
      <c r="W29" s="48"/>
      <c r="X29" s="66"/>
      <c r="Y29" s="588" t="s">
        <v>258</v>
      </c>
      <c r="Z29" s="589"/>
      <c r="AA29" s="629">
        <v>3.9</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750</v>
      </c>
      <c r="E30" s="584"/>
      <c r="F30" s="584"/>
      <c r="G30" s="194" t="s">
        <v>198</v>
      </c>
      <c r="H30" s="573">
        <f>+AL30</f>
        <v>700.4</v>
      </c>
      <c r="I30" s="574"/>
      <c r="J30" s="194" t="s">
        <v>198</v>
      </c>
      <c r="M30" s="582"/>
      <c r="P30" s="56"/>
      <c r="R30" s="587">
        <f>+ROUND(AA28,1)+ROUND(AA29,1)+ROUND(AA30,1)</f>
        <v>2645.3</v>
      </c>
      <c r="S30" s="633"/>
      <c r="T30" s="633"/>
      <c r="U30" s="633"/>
      <c r="V30" s="44" t="s">
        <v>16</v>
      </c>
      <c r="Y30" s="588" t="s">
        <v>186</v>
      </c>
      <c r="Z30" s="589"/>
      <c r="AA30" s="629"/>
      <c r="AB30" s="630"/>
      <c r="AC30" s="630"/>
      <c r="AD30" s="630"/>
      <c r="AE30" s="630"/>
      <c r="AF30" s="44" t="s">
        <v>13</v>
      </c>
      <c r="AL30" s="606">
        <v>700.4</v>
      </c>
      <c r="AM30" s="607"/>
      <c r="AN30" s="607"/>
      <c r="AO30" s="607"/>
      <c r="AP30" s="52" t="s">
        <v>13</v>
      </c>
      <c r="AS30" s="625"/>
      <c r="AT30" s="622"/>
      <c r="AU30" s="622"/>
      <c r="AV30" s="623"/>
      <c r="AW30" s="405"/>
    </row>
    <row r="31" spans="2:49" ht="27" customHeight="1" thickTop="1" thickBot="1">
      <c r="B31" s="560" t="s">
        <v>226</v>
      </c>
      <c r="C31" s="561"/>
      <c r="D31" s="584">
        <v>1350</v>
      </c>
      <c r="E31" s="584"/>
      <c r="F31" s="584"/>
      <c r="G31" s="194" t="s">
        <v>198</v>
      </c>
      <c r="H31" s="573">
        <f>+AS24</f>
        <v>2641.4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8"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C000"/>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35.9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4.5</v>
      </c>
      <c r="E24" s="584"/>
      <c r="F24" s="584"/>
      <c r="G24" s="194" t="s">
        <v>198</v>
      </c>
      <c r="H24" s="573">
        <f>+F12</f>
        <v>35.9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35.9</v>
      </c>
      <c r="Q27" s="633"/>
      <c r="R27" s="633"/>
      <c r="S27" s="633"/>
      <c r="T27" s="44" t="s">
        <v>38</v>
      </c>
      <c r="U27" s="64"/>
      <c r="V27" s="64"/>
      <c r="Y27" s="62" t="s">
        <v>39</v>
      </c>
      <c r="Z27" s="65"/>
      <c r="AH27" s="53"/>
      <c r="AI27" s="53"/>
      <c r="AJ27" s="53"/>
      <c r="AK27" s="53"/>
      <c r="AL27" s="603">
        <f>+AH18+P27</f>
        <v>35.9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35.6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4.5</v>
      </c>
      <c r="E29" s="584"/>
      <c r="F29" s="584"/>
      <c r="G29" s="194" t="s">
        <v>198</v>
      </c>
      <c r="H29" s="573">
        <f>+AL27</f>
        <v>35.9</v>
      </c>
      <c r="I29" s="574"/>
      <c r="J29" s="194" t="s">
        <v>198</v>
      </c>
      <c r="M29" s="582"/>
      <c r="P29" s="56"/>
      <c r="Q29" s="144"/>
      <c r="R29" s="51" t="s">
        <v>183</v>
      </c>
      <c r="S29" s="628" t="s">
        <v>33</v>
      </c>
      <c r="T29" s="631"/>
      <c r="U29" s="631"/>
      <c r="V29" s="632"/>
      <c r="W29" s="48"/>
      <c r="X29" s="66"/>
      <c r="Y29" s="588" t="s">
        <v>258</v>
      </c>
      <c r="Z29" s="589"/>
      <c r="AA29" s="629">
        <v>0.3</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4.5</v>
      </c>
      <c r="E30" s="584"/>
      <c r="F30" s="584"/>
      <c r="G30" s="194" t="s">
        <v>198</v>
      </c>
      <c r="H30" s="573">
        <f>+AL30</f>
        <v>34.9</v>
      </c>
      <c r="I30" s="574"/>
      <c r="J30" s="194" t="s">
        <v>198</v>
      </c>
      <c r="M30" s="582"/>
      <c r="P30" s="56"/>
      <c r="R30" s="587">
        <f>+ROUND(AA28,1)+ROUND(AA29,1)+ROUND(AA30,1)</f>
        <v>35.9</v>
      </c>
      <c r="S30" s="633"/>
      <c r="T30" s="633"/>
      <c r="U30" s="633"/>
      <c r="V30" s="44" t="s">
        <v>16</v>
      </c>
      <c r="Y30" s="588" t="s">
        <v>186</v>
      </c>
      <c r="Z30" s="589"/>
      <c r="AA30" s="629"/>
      <c r="AB30" s="630"/>
      <c r="AC30" s="630"/>
      <c r="AD30" s="630"/>
      <c r="AE30" s="630"/>
      <c r="AF30" s="44" t="s">
        <v>13</v>
      </c>
      <c r="AL30" s="606">
        <v>34.9</v>
      </c>
      <c r="AM30" s="607"/>
      <c r="AN30" s="607"/>
      <c r="AO30" s="607"/>
      <c r="AP30" s="52" t="s">
        <v>13</v>
      </c>
      <c r="AS30" s="625"/>
      <c r="AT30" s="622"/>
      <c r="AU30" s="622"/>
      <c r="AV30" s="623"/>
      <c r="AW30" s="405"/>
    </row>
    <row r="31" spans="2:49" ht="27" customHeight="1" thickTop="1" thickBot="1">
      <c r="B31" s="560" t="s">
        <v>226</v>
      </c>
      <c r="C31" s="561"/>
      <c r="D31" s="584">
        <v>4.5</v>
      </c>
      <c r="E31" s="584"/>
      <c r="F31" s="584"/>
      <c r="G31" s="194" t="s">
        <v>198</v>
      </c>
      <c r="H31" s="573">
        <f>+AS24</f>
        <v>35.6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U40" sqref="U40"/>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エクシオグループ株式会社
横浜市内各現場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31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v>
      </c>
      <c r="M9" s="319">
        <f>IF(OR(ｷ.紙くず!D24&gt;0,ｷ.紙くず!D24&lt;0),ｷ.紙くず!D24,IF(M$19&gt;0,"0",0))</f>
        <v>1</v>
      </c>
      <c r="N9" s="319">
        <f>IF(OR(ｸ.木くず!D24&gt;0,ｸ.木くず!D24&lt;0),ｸ.木くず!D24,IF(N$19&gt;0,"0",0))</f>
        <v>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21</v>
      </c>
      <c r="T9" s="319">
        <f>IF(OR(ｾ.ｶﾞﾗｽ･ｺﾝｸﾘ･陶磁器くず!D24&gt;0,ｾ.ｶﾞﾗｽ･ｺﾝｸﾘ･陶磁器くず!D24&lt;0),ｾ.ｶﾞﾗｽ･ｺﾝｸﾘ･陶磁器くず!D24,IF(T$19&gt;0,"0",0))</f>
        <v>0.8</v>
      </c>
      <c r="U9" s="319">
        <f>IF(OR(ｿ.鉱さい!D24&gt;0,ｿ.鉱さい!D24&lt;0),ｿ.鉱さい!D24,IF(U$19&gt;0,"0",0))</f>
        <v>0</v>
      </c>
      <c r="V9" s="319">
        <f>IF(OR(ﾀ.がれき類!D24&gt;0,ﾀ.がれき類!D24&lt;0),ﾀ.がれき類!D24,IF(V$19&gt;0,"0",0))</f>
        <v>1350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4.5</v>
      </c>
      <c r="AA9" s="321">
        <f>IF(SUM(G9:Z9)&gt;0,SUM(G9:Z9),IF(AA$19&gt;0,"0",0))</f>
        <v>1420.3</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31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v>
      </c>
      <c r="M14" s="325">
        <f>IF(OR(ｷ.紙くず!D29&gt;0,ｷ.紙くず!D29&lt;0),ｷ.紙くず!D29,IF(M$19&gt;0,"0",0))</f>
        <v>1</v>
      </c>
      <c r="N14" s="325">
        <f>IF(OR(ｸ.木くず!D29&gt;0,ｸ.木くず!D29&lt;0),ｸ.木くず!D29,IF(N$19&gt;0,"0",0))</f>
        <v>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21</v>
      </c>
      <c r="T14" s="325">
        <f>IF(OR(ｾ.ｶﾞﾗｽ･ｺﾝｸﾘ･陶磁器くず!D29&gt;0,ｾ.ｶﾞﾗｽ･ｺﾝｸﾘ･陶磁器くず!D29&lt;0),ｾ.ｶﾞﾗｽ･ｺﾝｸﾘ･陶磁器くず!D29,IF(T$19&gt;0,"0",0))</f>
        <v>0.8</v>
      </c>
      <c r="U14" s="325">
        <f>IF(OR(ｿ.鉱さい!D29&gt;0,ｿ.鉱さい!D29&lt;0),ｿ.鉱さい!D29,IF(U$19&gt;0,"0",0))</f>
        <v>0</v>
      </c>
      <c r="V14" s="325">
        <f>IF(OR(ﾀ.がれき類!D29&gt;0,ﾀ.がれき類!D29&lt;0),ﾀ.がれき類!D29,IF(V$19&gt;0,"0",0))</f>
        <v>1350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4.5</v>
      </c>
      <c r="AA14" s="327">
        <f t="shared" si="0"/>
        <v>1420.3</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3</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9</v>
      </c>
      <c r="M15" s="325">
        <f>IF(OR(ｷ.紙くず!D30&gt;0,ｷ.紙くず!D30&lt;0),ｷ.紙くず!D30,IF(M$19&gt;0,"0",0))</f>
        <v>1</v>
      </c>
      <c r="N15" s="325">
        <f>IF(OR(ｸ.木くず!D30&gt;0,ｸ.木くず!D30&lt;0),ｸ.木くず!D30,IF(N$19&gt;0,"0",0))</f>
        <v>3</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21</v>
      </c>
      <c r="T15" s="325">
        <f>IF(OR(ｾ.ｶﾞﾗｽ･ｺﾝｸﾘ･陶磁器くず!D30&gt;0,ｾ.ｶﾞﾗｽ･ｺﾝｸﾘ･陶磁器くず!D30&lt;0),ｾ.ｶﾞﾗｽ･ｺﾝｸﾘ･陶磁器くず!D30,IF(T$19&gt;0,"0",0))</f>
        <v>0.2</v>
      </c>
      <c r="U15" s="325">
        <f>IF(OR(ｿ.鉱さい!D30&gt;0,ｿ.鉱さい!D30&lt;0),ｿ.鉱さい!D30,IF(U$19&gt;0,"0",0))</f>
        <v>0</v>
      </c>
      <c r="V15" s="325">
        <f>IF(OR(ﾀ.がれき類!D30&gt;0,ﾀ.がれき類!D30&lt;0),ﾀ.がれき類!D30,IF(V$19&gt;0,"0",0))</f>
        <v>750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4.5</v>
      </c>
      <c r="AA15" s="327">
        <f t="shared" si="0"/>
        <v>791.7</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31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9</v>
      </c>
      <c r="M16" s="325">
        <f>IF(OR(ｷ.紙くず!D31&gt;0,ｷ.紙くず!D31&lt;0),ｷ.紙くず!D31,IF(M$19&gt;0,"0",0))</f>
        <v>1</v>
      </c>
      <c r="N16" s="325">
        <f>IF(OR(ｸ.木くず!D31&gt;0,ｸ.木くず!D31&lt;0),ｸ.木くず!D31,IF(N$19&gt;0,"0",0))</f>
        <v>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21</v>
      </c>
      <c r="T16" s="325">
        <f>IF(OR(ｾ.ｶﾞﾗｽ･ｺﾝｸﾘ･陶磁器くず!D31&gt;0,ｾ.ｶﾞﾗｽ･ｺﾝｸﾘ･陶磁器くず!D31&lt;0),ｾ.ｶﾞﾗｽ･ｺﾝｸﾘ･陶磁器くず!D31,IF(T$19&gt;0,"0",0))</f>
        <v>0.8</v>
      </c>
      <c r="U16" s="325">
        <f>IF(OR(ｿ.鉱さい!D31&gt;0,ｿ.鉱さい!D31&lt;0),ｿ.鉱さい!D31,IF(U$19&gt;0,"0",0))</f>
        <v>0</v>
      </c>
      <c r="V16" s="325">
        <f>IF(OR(ﾀ.がれき類!D31&gt;0,ﾀ.がれき類!D31&lt;0),ﾀ.がれき類!D31,IF(V$19&gt;0,"0",0))</f>
        <v>1350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4.5</v>
      </c>
      <c r="AA16" s="327">
        <f t="shared" si="0"/>
        <v>1420.3</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30.3</v>
      </c>
      <c r="I19" s="331">
        <f t="shared" si="1"/>
        <v>0</v>
      </c>
      <c r="J19" s="331">
        <f t="shared" si="1"/>
        <v>0</v>
      </c>
      <c r="K19" s="331">
        <f t="shared" si="1"/>
        <v>0</v>
      </c>
      <c r="L19" s="331">
        <f t="shared" si="1"/>
        <v>18.8</v>
      </c>
      <c r="M19" s="331">
        <f t="shared" si="1"/>
        <v>0</v>
      </c>
      <c r="N19" s="331">
        <f t="shared" si="1"/>
        <v>6.5</v>
      </c>
      <c r="O19" s="331">
        <f t="shared" si="1"/>
        <v>0</v>
      </c>
      <c r="P19" s="331">
        <f t="shared" si="1"/>
        <v>0</v>
      </c>
      <c r="Q19" s="331">
        <f t="shared" si="1"/>
        <v>0</v>
      </c>
      <c r="R19" s="331">
        <f t="shared" si="1"/>
        <v>0</v>
      </c>
      <c r="S19" s="331">
        <f t="shared" si="1"/>
        <v>29</v>
      </c>
      <c r="T19" s="331">
        <f t="shared" si="1"/>
        <v>5.2</v>
      </c>
      <c r="U19" s="331">
        <f t="shared" si="1"/>
        <v>0</v>
      </c>
      <c r="V19" s="331">
        <f t="shared" si="1"/>
        <v>2645.3</v>
      </c>
      <c r="W19" s="331">
        <f t="shared" si="1"/>
        <v>0</v>
      </c>
      <c r="X19" s="331">
        <f t="shared" si="1"/>
        <v>0</v>
      </c>
      <c r="Y19" s="331">
        <f t="shared" si="1"/>
        <v>0</v>
      </c>
      <c r="Z19" s="332">
        <f t="shared" si="1"/>
        <v>35.9</v>
      </c>
      <c r="AA19" s="333">
        <f t="shared" ref="AA19:AA25" si="2">SUM(G19:Z19)</f>
        <v>2771.0000000000005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30.3</v>
      </c>
      <c r="I41" s="367">
        <f t="shared" si="8"/>
        <v>0</v>
      </c>
      <c r="J41" s="367">
        <f t="shared" si="8"/>
        <v>0</v>
      </c>
      <c r="K41" s="367">
        <f t="shared" si="8"/>
        <v>0</v>
      </c>
      <c r="L41" s="367">
        <f t="shared" si="8"/>
        <v>18.8</v>
      </c>
      <c r="M41" s="367">
        <f t="shared" si="8"/>
        <v>0</v>
      </c>
      <c r="N41" s="367">
        <f t="shared" si="8"/>
        <v>6.5</v>
      </c>
      <c r="O41" s="367">
        <f t="shared" si="8"/>
        <v>0</v>
      </c>
      <c r="P41" s="367">
        <f t="shared" si="8"/>
        <v>0</v>
      </c>
      <c r="Q41" s="367">
        <f t="shared" si="8"/>
        <v>0</v>
      </c>
      <c r="R41" s="367">
        <f t="shared" si="8"/>
        <v>0</v>
      </c>
      <c r="S41" s="367">
        <f t="shared" si="8"/>
        <v>29</v>
      </c>
      <c r="T41" s="367">
        <f t="shared" si="8"/>
        <v>5.2</v>
      </c>
      <c r="U41" s="367">
        <f t="shared" si="8"/>
        <v>0</v>
      </c>
      <c r="V41" s="367">
        <f t="shared" si="8"/>
        <v>2645.3</v>
      </c>
      <c r="W41" s="367">
        <f t="shared" si="8"/>
        <v>0</v>
      </c>
      <c r="X41" s="367">
        <f t="shared" si="8"/>
        <v>0</v>
      </c>
      <c r="Y41" s="367">
        <f t="shared" si="8"/>
        <v>0</v>
      </c>
      <c r="Z41" s="368">
        <f t="shared" si="8"/>
        <v>35.9</v>
      </c>
      <c r="AA41" s="369">
        <f t="shared" si="4"/>
        <v>2771.0000000000005</v>
      </c>
    </row>
    <row r="42" spans="2:27" ht="20.45" customHeight="1">
      <c r="B42" s="167"/>
      <c r="C42" s="721"/>
      <c r="D42" s="207"/>
      <c r="E42" s="205" t="s">
        <v>262</v>
      </c>
      <c r="F42" s="383"/>
      <c r="G42" s="358">
        <f t="shared" ref="G42:Z42" si="9">SUM(G43:G45)</f>
        <v>0</v>
      </c>
      <c r="H42" s="358">
        <f t="shared" si="9"/>
        <v>30.3</v>
      </c>
      <c r="I42" s="358">
        <f t="shared" si="9"/>
        <v>0</v>
      </c>
      <c r="J42" s="358">
        <f t="shared" si="9"/>
        <v>0</v>
      </c>
      <c r="K42" s="358">
        <f t="shared" si="9"/>
        <v>0</v>
      </c>
      <c r="L42" s="358">
        <f t="shared" si="9"/>
        <v>18.8</v>
      </c>
      <c r="M42" s="358">
        <f t="shared" si="9"/>
        <v>0</v>
      </c>
      <c r="N42" s="358">
        <f t="shared" si="9"/>
        <v>6.5</v>
      </c>
      <c r="O42" s="358">
        <f t="shared" si="9"/>
        <v>0</v>
      </c>
      <c r="P42" s="358">
        <f t="shared" si="9"/>
        <v>0</v>
      </c>
      <c r="Q42" s="358">
        <f t="shared" si="9"/>
        <v>0</v>
      </c>
      <c r="R42" s="358">
        <f t="shared" si="9"/>
        <v>0</v>
      </c>
      <c r="S42" s="358">
        <f t="shared" si="9"/>
        <v>29</v>
      </c>
      <c r="T42" s="358">
        <f t="shared" si="9"/>
        <v>5.2</v>
      </c>
      <c r="U42" s="358">
        <f t="shared" si="9"/>
        <v>0</v>
      </c>
      <c r="V42" s="358">
        <f t="shared" si="9"/>
        <v>2645.3</v>
      </c>
      <c r="W42" s="358">
        <f t="shared" si="9"/>
        <v>0</v>
      </c>
      <c r="X42" s="358">
        <f t="shared" si="9"/>
        <v>0</v>
      </c>
      <c r="Y42" s="358">
        <f t="shared" si="9"/>
        <v>0</v>
      </c>
      <c r="Z42" s="359">
        <f t="shared" si="9"/>
        <v>35.9</v>
      </c>
      <c r="AA42" s="360">
        <f t="shared" si="4"/>
        <v>2771.0000000000005</v>
      </c>
    </row>
    <row r="43" spans="2:27" ht="20.45" customHeight="1">
      <c r="B43" s="167"/>
      <c r="C43" s="721"/>
      <c r="D43" s="208"/>
      <c r="E43" s="203"/>
      <c r="F43" s="201" t="s">
        <v>235</v>
      </c>
      <c r="G43" s="361">
        <f>+ｱ.燃え殻!$AA$28</f>
        <v>0</v>
      </c>
      <c r="H43" s="361">
        <f>+ｲ.汚泥!$AA$28</f>
        <v>30.3</v>
      </c>
      <c r="I43" s="361">
        <f>+ｳ.廃油!$AA$28</f>
        <v>0</v>
      </c>
      <c r="J43" s="361">
        <f>+ｴ.廃酸!$AA$28</f>
        <v>0</v>
      </c>
      <c r="K43" s="361">
        <f>+ｵ.廃ｱﾙｶﾘ!$AA$28</f>
        <v>0</v>
      </c>
      <c r="L43" s="361">
        <f>+ｶ.廃ﾌﾟﾗ類!$AA$28</f>
        <v>18.8</v>
      </c>
      <c r="M43" s="361">
        <f>+ｷ.紙くず!$AA$28</f>
        <v>0</v>
      </c>
      <c r="N43" s="361">
        <f>+ｸ.木くず!$AA$28</f>
        <v>6.5</v>
      </c>
      <c r="O43" s="361">
        <f>+ｹ.繊維くず!$AA$28</f>
        <v>0</v>
      </c>
      <c r="P43" s="361">
        <f>+ｺ.動植物性残さ!$AA$28</f>
        <v>0</v>
      </c>
      <c r="Q43" s="361">
        <f>+ｻ.動物系固形不要物!$AA$28</f>
        <v>0</v>
      </c>
      <c r="R43" s="361">
        <f>+ｼ.ｺﾞﾑくず!$AA$28</f>
        <v>0</v>
      </c>
      <c r="S43" s="361">
        <f>+ｽ.金属くず!$AA$28</f>
        <v>29</v>
      </c>
      <c r="T43" s="361">
        <f>+ｾ.ｶﾞﾗｽ･ｺﾝｸﾘ･陶磁器くず!$AA$28</f>
        <v>5.2</v>
      </c>
      <c r="U43" s="361">
        <f>+ｿ.鉱さい!$AA$28</f>
        <v>0</v>
      </c>
      <c r="V43" s="361">
        <f>+ﾀ.がれき類!$AA$28</f>
        <v>2641.4</v>
      </c>
      <c r="W43" s="361">
        <f>+ﾁ.動物のふん尿!$AA$28</f>
        <v>0</v>
      </c>
      <c r="X43" s="361">
        <f>+ﾂ.動物の死体!$AA$28</f>
        <v>0</v>
      </c>
      <c r="Y43" s="361">
        <f>+ﾃ.ばいじん!$AA$28</f>
        <v>0</v>
      </c>
      <c r="Z43" s="362">
        <f>+ﾄ.混合廃棄物その他!$AA$28</f>
        <v>35.6</v>
      </c>
      <c r="AA43" s="363">
        <f t="shared" si="4"/>
        <v>2766.8</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3.9</v>
      </c>
      <c r="W44" s="361">
        <f>+ﾁ.動物のふん尿!$AA$29</f>
        <v>0</v>
      </c>
      <c r="X44" s="361">
        <f>+ﾂ.動物の死体!$AA$29</f>
        <v>0</v>
      </c>
      <c r="Y44" s="361">
        <f>+ﾃ.ばいじん!$AA$29</f>
        <v>0</v>
      </c>
      <c r="Z44" s="362">
        <f>+ﾄ.混合廃棄物その他!$AA$29</f>
        <v>0.3</v>
      </c>
      <c r="AA44" s="363">
        <f t="shared" si="4"/>
        <v>4.2</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30.3</v>
      </c>
      <c r="I47" s="370">
        <f>+ｳ.廃油!$AL$27</f>
        <v>0</v>
      </c>
      <c r="J47" s="370">
        <f>+ｴ.廃酸!$AL$27</f>
        <v>0</v>
      </c>
      <c r="K47" s="370">
        <f>+ｵ.廃ｱﾙｶﾘ!$AL$27</f>
        <v>0</v>
      </c>
      <c r="L47" s="370">
        <f>+ｶ.廃ﾌﾟﾗ類!$AL$27</f>
        <v>18.8</v>
      </c>
      <c r="M47" s="370">
        <f>+ｷ.紙くず!$AL$27</f>
        <v>0</v>
      </c>
      <c r="N47" s="370">
        <f>+ｸ.木くず!$AL$27</f>
        <v>6.5</v>
      </c>
      <c r="O47" s="370">
        <f>+ｹ.繊維くず!$AL$27</f>
        <v>0</v>
      </c>
      <c r="P47" s="370">
        <f>+ｺ.動植物性残さ!$AL$27</f>
        <v>0</v>
      </c>
      <c r="Q47" s="370">
        <f>+ｻ.動物系固形不要物!$AL$27</f>
        <v>0</v>
      </c>
      <c r="R47" s="370">
        <f>+ｼ.ｺﾞﾑくず!$AL$27</f>
        <v>0</v>
      </c>
      <c r="S47" s="370">
        <f>+ｽ.金属くず!$AL$27</f>
        <v>29</v>
      </c>
      <c r="T47" s="370">
        <f>+ｾ.ｶﾞﾗｽ･ｺﾝｸﾘ･陶磁器くず!$AL$27</f>
        <v>5.2</v>
      </c>
      <c r="U47" s="370">
        <f>+ｿ.鉱さい!$AL$27</f>
        <v>0</v>
      </c>
      <c r="V47" s="370">
        <f>+ﾀ.がれき類!$AL$27</f>
        <v>2645.3</v>
      </c>
      <c r="W47" s="370">
        <f>+ﾁ.動物のふん尿!$AL$27</f>
        <v>0</v>
      </c>
      <c r="X47" s="370">
        <f>+ﾂ.動物の死体!$AL$27</f>
        <v>0</v>
      </c>
      <c r="Y47" s="370">
        <f>+ﾃ.ばいじん!$AL$27</f>
        <v>0</v>
      </c>
      <c r="Z47" s="371">
        <f>+ﾄ.混合廃棄物その他!$AL$27</f>
        <v>35.9</v>
      </c>
      <c r="AA47" s="372">
        <f t="shared" si="4"/>
        <v>2771.0000000000005</v>
      </c>
    </row>
    <row r="48" spans="2:27" ht="20.45" customHeight="1">
      <c r="B48" s="167"/>
      <c r="C48" s="173"/>
      <c r="D48" s="172" t="s">
        <v>188</v>
      </c>
      <c r="E48" s="703" t="s">
        <v>238</v>
      </c>
      <c r="F48" s="704"/>
      <c r="G48" s="373">
        <f>+ｱ.燃え殻!$AL$30</f>
        <v>0</v>
      </c>
      <c r="H48" s="373">
        <f>+ｲ.汚泥!$AL$30</f>
        <v>0.2</v>
      </c>
      <c r="I48" s="373">
        <f>+ｳ.廃油!$AL$30</f>
        <v>0</v>
      </c>
      <c r="J48" s="373">
        <f>+ｴ.廃酸!$AL$30</f>
        <v>0</v>
      </c>
      <c r="K48" s="373">
        <f>+ｵ.廃ｱﾙｶﾘ!$AL$30</f>
        <v>0</v>
      </c>
      <c r="L48" s="373">
        <f>+ｶ.廃ﾌﾟﾗ類!$AL$30</f>
        <v>18.8</v>
      </c>
      <c r="M48" s="373">
        <f>+ｷ.紙くず!$AL$30</f>
        <v>0</v>
      </c>
      <c r="N48" s="373">
        <f>+ｸ.木くず!$AL$30</f>
        <v>6.5</v>
      </c>
      <c r="O48" s="373">
        <f>+ｹ.繊維くず!$AL$30</f>
        <v>0</v>
      </c>
      <c r="P48" s="373">
        <f>+ｺ.動植物性残さ!$AL$30</f>
        <v>0</v>
      </c>
      <c r="Q48" s="373">
        <f>+ｻ.動物系固形不要物!$AL$30</f>
        <v>0</v>
      </c>
      <c r="R48" s="373">
        <f>+ｼ.ｺﾞﾑくず!$AL$30</f>
        <v>0</v>
      </c>
      <c r="S48" s="373">
        <f>+ｽ.金属くず!$AL$30</f>
        <v>29</v>
      </c>
      <c r="T48" s="373">
        <f>+ｾ.ｶﾞﾗｽ･ｺﾝｸﾘ･陶磁器くず!$AL$30</f>
        <v>5.2</v>
      </c>
      <c r="U48" s="373">
        <f>+ｿ.鉱さい!$AL$30</f>
        <v>0</v>
      </c>
      <c r="V48" s="373">
        <f>+ﾀ.がれき類!$AL$30</f>
        <v>700.4</v>
      </c>
      <c r="W48" s="373">
        <f>+ﾁ.動物のふん尿!$AL$30</f>
        <v>0</v>
      </c>
      <c r="X48" s="373">
        <f>+ﾂ.動物の死体!$AL$30</f>
        <v>0</v>
      </c>
      <c r="Y48" s="373">
        <f>+ﾃ.ばいじん!$AL$30</f>
        <v>0</v>
      </c>
      <c r="Z48" s="374">
        <f>+ﾄ.混合廃棄物その他!$AL$30</f>
        <v>34.9</v>
      </c>
      <c r="AA48" s="375">
        <f t="shared" si="4"/>
        <v>795</v>
      </c>
    </row>
    <row r="49" spans="2:27" ht="20.45" customHeight="1">
      <c r="B49" s="167"/>
      <c r="C49" s="173"/>
      <c r="D49" s="409" t="s">
        <v>190</v>
      </c>
      <c r="E49" s="713" t="s">
        <v>239</v>
      </c>
      <c r="F49" s="714"/>
      <c r="G49" s="422">
        <f>+ｱ.燃え殻!$AS$24</f>
        <v>0</v>
      </c>
      <c r="H49" s="422">
        <f>+ｲ.汚泥!$AS$24</f>
        <v>30.3</v>
      </c>
      <c r="I49" s="422">
        <f>+ｳ.廃油!$AS$24</f>
        <v>0</v>
      </c>
      <c r="J49" s="422">
        <f>+ｴ.廃酸!$AS$24</f>
        <v>0</v>
      </c>
      <c r="K49" s="422">
        <f>+ｵ.廃ｱﾙｶﾘ!$AS$24</f>
        <v>0</v>
      </c>
      <c r="L49" s="422">
        <f>+ｶ.廃ﾌﾟﾗ類!$AS$24</f>
        <v>18.8</v>
      </c>
      <c r="M49" s="422">
        <f>+ｷ.紙くず!$AS$24</f>
        <v>0</v>
      </c>
      <c r="N49" s="422">
        <f>+ｸ.木くず!$AS$24</f>
        <v>6.5</v>
      </c>
      <c r="O49" s="422">
        <f>+ｹ.繊維くず!$AS$24</f>
        <v>0</v>
      </c>
      <c r="P49" s="422">
        <f>+ｺ.動植物性残さ!$AS$24</f>
        <v>0</v>
      </c>
      <c r="Q49" s="422">
        <f>+ｻ.動物系固形不要物!$AS$24</f>
        <v>0</v>
      </c>
      <c r="R49" s="422">
        <f>+ｼ.ｺﾞﾑくず!$AS$24</f>
        <v>0</v>
      </c>
      <c r="S49" s="422">
        <f>+ｽ.金属くず!$AS$24</f>
        <v>29</v>
      </c>
      <c r="T49" s="422">
        <f>+ｾ.ｶﾞﾗｽ･ｺﾝｸﾘ･陶磁器くず!$AS$24</f>
        <v>5.2</v>
      </c>
      <c r="U49" s="422">
        <f>+ｿ.鉱さい!$AS$24</f>
        <v>0</v>
      </c>
      <c r="V49" s="422">
        <f>+ﾀ.がれき類!$AS$24</f>
        <v>2641.4</v>
      </c>
      <c r="W49" s="422">
        <f>+ﾁ.動物のふん尿!$AS$24</f>
        <v>0</v>
      </c>
      <c r="X49" s="422">
        <f>+ﾂ.動物の死体!$AS$24</f>
        <v>0</v>
      </c>
      <c r="Y49" s="422">
        <f>+ﾃ.ばいじん!$AS$24</f>
        <v>0</v>
      </c>
      <c r="Z49" s="423">
        <f>+ﾄ.混合廃棄物その他!$AS$24</f>
        <v>35.6</v>
      </c>
      <c r="AA49" s="424">
        <f t="shared" si="4"/>
        <v>2766.8</v>
      </c>
    </row>
    <row r="50" spans="2:27" ht="20.45" customHeight="1">
      <c r="B50" s="167"/>
      <c r="C50" s="173"/>
      <c r="D50" s="410"/>
      <c r="E50" s="730" t="s">
        <v>449</v>
      </c>
      <c r="F50" s="731"/>
      <c r="G50" s="411"/>
      <c r="H50" s="411"/>
      <c r="I50" s="411"/>
      <c r="J50" s="411"/>
      <c r="K50" s="411"/>
      <c r="L50" s="376">
        <f>ｶ.廃ﾌﾟﾗ類!AU18</f>
        <v>12.7</v>
      </c>
      <c r="M50" s="411"/>
      <c r="N50" s="411"/>
      <c r="O50" s="411"/>
      <c r="P50" s="411"/>
      <c r="Q50" s="411"/>
      <c r="R50" s="411"/>
      <c r="S50" s="411"/>
      <c r="T50" s="411"/>
      <c r="U50" s="411"/>
      <c r="V50" s="411"/>
      <c r="W50" s="411"/>
      <c r="X50" s="411"/>
      <c r="Y50" s="411"/>
      <c r="Z50" s="433"/>
      <c r="AA50" s="377">
        <f t="shared" si="4"/>
        <v>12.7</v>
      </c>
    </row>
    <row r="51" spans="2:27" ht="20.45" customHeight="1">
      <c r="B51" s="167"/>
      <c r="C51" s="173"/>
      <c r="D51" s="410"/>
      <c r="E51" s="732" t="s">
        <v>450</v>
      </c>
      <c r="F51" s="699"/>
      <c r="G51" s="415"/>
      <c r="H51" s="415"/>
      <c r="I51" s="415"/>
      <c r="J51" s="415"/>
      <c r="K51" s="415"/>
      <c r="L51" s="376">
        <f>ｶ.廃ﾌﾟﾗ類!AU19</f>
        <v>5.8</v>
      </c>
      <c r="M51" s="415"/>
      <c r="N51" s="415"/>
      <c r="O51" s="415"/>
      <c r="P51" s="415"/>
      <c r="Q51" s="415"/>
      <c r="R51" s="415"/>
      <c r="S51" s="415"/>
      <c r="T51" s="415"/>
      <c r="U51" s="415"/>
      <c r="V51" s="415"/>
      <c r="W51" s="415"/>
      <c r="X51" s="415"/>
      <c r="Y51" s="415"/>
      <c r="Z51" s="433"/>
      <c r="AA51" s="377">
        <f t="shared" si="4"/>
        <v>5.8</v>
      </c>
    </row>
    <row r="52" spans="2:27" ht="20.45" customHeight="1">
      <c r="B52" s="167"/>
      <c r="C52" s="173"/>
      <c r="D52" s="410"/>
      <c r="E52" s="730" t="s">
        <v>451</v>
      </c>
      <c r="F52" s="731"/>
      <c r="G52" s="415"/>
      <c r="H52" s="415"/>
      <c r="I52" s="415"/>
      <c r="J52" s="415"/>
      <c r="K52" s="415"/>
      <c r="L52" s="376">
        <f>ｶ.廃ﾌﾟﾗ類!AU20</f>
        <v>0.3</v>
      </c>
      <c r="M52" s="415"/>
      <c r="N52" s="415"/>
      <c r="O52" s="415"/>
      <c r="P52" s="415"/>
      <c r="Q52" s="415"/>
      <c r="R52" s="415"/>
      <c r="S52" s="415"/>
      <c r="T52" s="415"/>
      <c r="U52" s="415"/>
      <c r="V52" s="415"/>
      <c r="W52" s="415"/>
      <c r="X52" s="415"/>
      <c r="Y52" s="415"/>
      <c r="Z52" s="433"/>
      <c r="AA52" s="377">
        <f t="shared" si="4"/>
        <v>0.3</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61.3</v>
      </c>
      <c r="I63" s="406">
        <f t="shared" si="10"/>
        <v>0</v>
      </c>
      <c r="J63" s="406">
        <f t="shared" si="10"/>
        <v>0</v>
      </c>
      <c r="K63" s="406">
        <f t="shared" si="10"/>
        <v>0</v>
      </c>
      <c r="L63" s="406">
        <f t="shared" si="10"/>
        <v>27.8</v>
      </c>
      <c r="M63" s="406">
        <f t="shared" si="10"/>
        <v>1</v>
      </c>
      <c r="N63" s="406">
        <f t="shared" si="10"/>
        <v>9.5</v>
      </c>
      <c r="O63" s="406">
        <f t="shared" si="10"/>
        <v>0</v>
      </c>
      <c r="P63" s="406">
        <f t="shared" si="10"/>
        <v>0</v>
      </c>
      <c r="Q63" s="406">
        <f t="shared" si="10"/>
        <v>0</v>
      </c>
      <c r="R63" s="406">
        <f t="shared" si="10"/>
        <v>0</v>
      </c>
      <c r="S63" s="406">
        <f t="shared" si="10"/>
        <v>50</v>
      </c>
      <c r="T63" s="406">
        <f t="shared" si="10"/>
        <v>6</v>
      </c>
      <c r="U63" s="406">
        <f t="shared" si="10"/>
        <v>0</v>
      </c>
      <c r="V63" s="406">
        <f t="shared" si="10"/>
        <v>3995.3</v>
      </c>
      <c r="W63" s="406">
        <f t="shared" si="10"/>
        <v>0</v>
      </c>
      <c r="X63" s="406">
        <f t="shared" si="10"/>
        <v>0</v>
      </c>
      <c r="Y63" s="406">
        <f t="shared" si="10"/>
        <v>0</v>
      </c>
      <c r="Z63" s="406">
        <f t="shared" si="10"/>
        <v>40.4</v>
      </c>
      <c r="AA63" s="407">
        <f>+AA9+AA19+AA20</f>
        <v>4191.3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45" zoomScaleNormal="100" zoomScaleSheetLayoutView="100" workbookViewId="0">
      <selection activeCell="M40" sqref="M40:N40"/>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 7年 6月25日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東京都渋谷区渋谷３－２９－２０</v>
      </c>
      <c r="K16" s="780"/>
      <c r="L16" s="781"/>
      <c r="M16" s="781"/>
      <c r="N16" s="781"/>
      <c r="O16" s="782"/>
    </row>
    <row r="17" spans="1:15" ht="26.25" customHeight="1">
      <c r="C17" s="78"/>
      <c r="H17" s="23" t="s">
        <v>7</v>
      </c>
      <c r="I17" s="23"/>
      <c r="J17" s="780" t="str">
        <f>+表紙!J40</f>
        <v>エクシオグループ株式会社
代表取締役社長　舩橋 哲也</v>
      </c>
      <c r="K17" s="780"/>
      <c r="L17" s="781"/>
      <c r="M17" s="781"/>
      <c r="N17" s="781"/>
      <c r="O17" s="782"/>
    </row>
    <row r="18" spans="1:15">
      <c r="C18" s="78"/>
      <c r="J18" s="21" t="s">
        <v>8</v>
      </c>
      <c r="O18" s="79"/>
    </row>
    <row r="19" spans="1:15">
      <c r="C19" s="78"/>
      <c r="J19" s="24" t="s">
        <v>9</v>
      </c>
      <c r="K19" s="24"/>
      <c r="L19" s="746" t="str">
        <f>IF(+表紙!L42="","",+表紙!L42)</f>
        <v>０３－５７７８－１０６５</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エクシオグループ株式会社
横浜市内各現場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2209</v>
      </c>
      <c r="N25" s="770"/>
      <c r="O25" s="771"/>
    </row>
    <row r="26" spans="1:15" ht="18" customHeight="1">
      <c r="C26" s="457" t="s">
        <v>11</v>
      </c>
      <c r="D26" s="489"/>
      <c r="E26" s="490"/>
      <c r="F26" s="756" t="str">
        <f>+表紙!F49</f>
        <v>本社：東京都渋谷区渋谷３丁目２９番２０号
事業場：横浜市内各所</v>
      </c>
      <c r="G26" s="757"/>
      <c r="H26" s="757"/>
      <c r="I26" s="757"/>
      <c r="J26" s="757"/>
      <c r="K26" s="757"/>
      <c r="L26" s="126" t="s">
        <v>172</v>
      </c>
      <c r="M26" s="222"/>
      <c r="N26" s="760" t="str">
        <f>IF(+表紙!N49="","",+表紙!N49)</f>
        <v>03-5778-1065</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設備工事業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t="str">
        <f>+表紙!L56</f>
        <v>連結：614,000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連結：17,056名　（参考　単独：3,766名）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1420.3</v>
      </c>
      <c r="I40" s="240" t="s">
        <v>4</v>
      </c>
      <c r="J40" s="525" t="s">
        <v>324</v>
      </c>
      <c r="K40" s="526"/>
      <c r="L40" s="527"/>
      <c r="M40" s="741">
        <f>+表紙!M63</f>
        <v>1420.3</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791.7</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1420.3</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G9" sqref="G9"/>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B1:BJ76"/>
  <sheetViews>
    <sheetView showGridLines="0" topLeftCell="A7" zoomScaleNormal="100" workbookViewId="0">
      <selection activeCell="P40" sqref="P4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31</v>
      </c>
      <c r="E24" s="584"/>
      <c r="F24" s="584"/>
      <c r="G24" s="194" t="s">
        <v>198</v>
      </c>
      <c r="H24" s="573">
        <f>+F12</f>
        <v>30.3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30.3</v>
      </c>
      <c r="Q27" s="633"/>
      <c r="R27" s="633"/>
      <c r="S27" s="633"/>
      <c r="T27" s="44" t="s">
        <v>38</v>
      </c>
      <c r="U27" s="64"/>
      <c r="V27" s="64"/>
      <c r="Y27" s="62" t="s">
        <v>39</v>
      </c>
      <c r="Z27" s="65"/>
      <c r="AH27" s="53"/>
      <c r="AI27" s="53"/>
      <c r="AJ27" s="53"/>
      <c r="AK27" s="53"/>
      <c r="AL27" s="603">
        <f>+AH18+P27</f>
        <v>30.3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31</v>
      </c>
      <c r="E29" s="584"/>
      <c r="F29" s="584"/>
      <c r="G29" s="194" t="s">
        <v>198</v>
      </c>
      <c r="H29" s="573">
        <f>+AL27</f>
        <v>30.3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0.2</v>
      </c>
      <c r="I30" s="574"/>
      <c r="J30" s="194" t="s">
        <v>198</v>
      </c>
      <c r="M30" s="582"/>
      <c r="P30" s="56"/>
      <c r="R30" s="587">
        <f>+ROUND(AA28,1)+ROUND(AA29,1)+ROUND(AA30,1)</f>
        <v>30.3</v>
      </c>
      <c r="S30" s="633"/>
      <c r="T30" s="633"/>
      <c r="U30" s="633"/>
      <c r="V30" s="44" t="s">
        <v>16</v>
      </c>
      <c r="Y30" s="588" t="s">
        <v>186</v>
      </c>
      <c r="Z30" s="589"/>
      <c r="AA30" s="629"/>
      <c r="AB30" s="630"/>
      <c r="AC30" s="630"/>
      <c r="AD30" s="630"/>
      <c r="AE30" s="630"/>
      <c r="AF30" s="44" t="s">
        <v>13</v>
      </c>
      <c r="AL30" s="606">
        <v>0.2</v>
      </c>
      <c r="AM30" s="607"/>
      <c r="AN30" s="607"/>
      <c r="AO30" s="607"/>
      <c r="AP30" s="52" t="s">
        <v>13</v>
      </c>
      <c r="AS30" s="625"/>
      <c r="AT30" s="622"/>
      <c r="AU30" s="622"/>
      <c r="AV30" s="623"/>
      <c r="AW30" s="405"/>
    </row>
    <row r="31" spans="2:49" ht="27" customHeight="1" thickTop="1" thickBot="1">
      <c r="B31" s="560" t="s">
        <v>226</v>
      </c>
      <c r="C31" s="561"/>
      <c r="D31" s="584">
        <v>31</v>
      </c>
      <c r="E31" s="584"/>
      <c r="F31" s="584"/>
      <c r="G31" s="194" t="s">
        <v>198</v>
      </c>
      <c r="H31" s="573">
        <f>+AS24</f>
        <v>30.3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C000"/>
    <pageSetUpPr fitToPage="1"/>
  </sheetPr>
  <dimension ref="B1:BJ76"/>
  <sheetViews>
    <sheetView showGridLines="0" topLeftCell="A14"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18.8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12.7</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5.8</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0.3</v>
      </c>
      <c r="AV20" s="438" t="s">
        <v>198</v>
      </c>
      <c r="AW20" s="659"/>
      <c r="AX20" s="659"/>
    </row>
    <row r="21" spans="2:51"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0</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9</v>
      </c>
      <c r="E24" s="584"/>
      <c r="F24" s="584"/>
      <c r="G24" s="194" t="s">
        <v>198</v>
      </c>
      <c r="H24" s="573">
        <f>+F12</f>
        <v>18.8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18.8</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18.8</v>
      </c>
      <c r="Q27" s="633"/>
      <c r="R27" s="633"/>
      <c r="S27" s="633"/>
      <c r="T27" s="44" t="s">
        <v>38</v>
      </c>
      <c r="U27" s="64"/>
      <c r="V27" s="64"/>
      <c r="Y27" s="62" t="s">
        <v>39</v>
      </c>
      <c r="Z27" s="65"/>
      <c r="AH27" s="53"/>
      <c r="AI27" s="53"/>
      <c r="AJ27" s="53"/>
      <c r="AK27" s="53"/>
      <c r="AL27" s="603">
        <f>+AH18+P27</f>
        <v>18.8</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9</v>
      </c>
      <c r="E29" s="584"/>
      <c r="F29" s="584"/>
      <c r="G29" s="194" t="s">
        <v>198</v>
      </c>
      <c r="H29" s="573">
        <f>+AL27</f>
        <v>18.8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9</v>
      </c>
      <c r="E30" s="584"/>
      <c r="F30" s="584"/>
      <c r="G30" s="194" t="s">
        <v>198</v>
      </c>
      <c r="H30" s="573">
        <f>+AL30</f>
        <v>18.8</v>
      </c>
      <c r="I30" s="574"/>
      <c r="J30" s="194" t="s">
        <v>198</v>
      </c>
      <c r="M30" s="582"/>
      <c r="P30" s="56"/>
      <c r="R30" s="587">
        <f>+ROUND(AA28,1)+ROUND(AA29,1)+ROUND(AA30,1)</f>
        <v>18.8</v>
      </c>
      <c r="S30" s="633"/>
      <c r="T30" s="633"/>
      <c r="U30" s="633"/>
      <c r="V30" s="44" t="s">
        <v>16</v>
      </c>
      <c r="Y30" s="588" t="s">
        <v>186</v>
      </c>
      <c r="Z30" s="589"/>
      <c r="AA30" s="629"/>
      <c r="AB30" s="630"/>
      <c r="AC30" s="630"/>
      <c r="AD30" s="630"/>
      <c r="AE30" s="630"/>
      <c r="AF30" s="44" t="s">
        <v>13</v>
      </c>
      <c r="AL30" s="606">
        <v>18.8</v>
      </c>
      <c r="AM30" s="607"/>
      <c r="AN30" s="607"/>
      <c r="AO30" s="607"/>
      <c r="AP30" s="52" t="s">
        <v>13</v>
      </c>
      <c r="AS30" s="625"/>
      <c r="AT30" s="622"/>
      <c r="AU30" s="622"/>
      <c r="AV30" s="623"/>
      <c r="AW30" s="405"/>
    </row>
    <row r="31" spans="2:51" ht="27" customHeight="1" thickTop="1" thickBot="1">
      <c r="B31" s="560" t="s">
        <v>226</v>
      </c>
      <c r="C31" s="561"/>
      <c r="D31" s="584">
        <v>9</v>
      </c>
      <c r="E31" s="584"/>
      <c r="F31" s="584"/>
      <c r="G31" s="194" t="s">
        <v>198</v>
      </c>
      <c r="H31" s="573">
        <f>+AS24</f>
        <v>18.8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1.5957446808510638</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C000"/>
    <pageSetUpPr fitToPage="1"/>
  </sheetPr>
  <dimension ref="B1:BJ76"/>
  <sheetViews>
    <sheetView showGridLines="0" zoomScaleNormal="100" workbookViewId="0">
      <selection activeCell="I35" sqref="I35"/>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C000"/>
    <pageSetUpPr fitToPage="1"/>
  </sheetPr>
  <dimension ref="B1:BJ76"/>
  <sheetViews>
    <sheetView showGridLines="0" topLeftCell="A13" zoomScaleNormal="100" workbookViewId="0">
      <selection activeCell="O34" sqref="O34"/>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エクシオグループ株式会社
横浜市内各現場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v>
      </c>
      <c r="E24" s="584"/>
      <c r="F24" s="584"/>
      <c r="G24" s="194" t="s">
        <v>198</v>
      </c>
      <c r="H24" s="573">
        <f>+F12</f>
        <v>6.5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6.5</v>
      </c>
      <c r="Q27" s="633"/>
      <c r="R27" s="633"/>
      <c r="S27" s="633"/>
      <c r="T27" s="44" t="s">
        <v>38</v>
      </c>
      <c r="U27" s="64"/>
      <c r="V27" s="64"/>
      <c r="Y27" s="62" t="s">
        <v>39</v>
      </c>
      <c r="Z27" s="65"/>
      <c r="AH27" s="53"/>
      <c r="AI27" s="53"/>
      <c r="AJ27" s="53"/>
      <c r="AK27" s="53"/>
      <c r="AL27" s="603">
        <f>+AH18+P27</f>
        <v>6.5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v>
      </c>
      <c r="E29" s="584"/>
      <c r="F29" s="584"/>
      <c r="G29" s="194" t="s">
        <v>198</v>
      </c>
      <c r="H29" s="573">
        <f>+AL27</f>
        <v>6.5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v>
      </c>
      <c r="E30" s="584"/>
      <c r="F30" s="584"/>
      <c r="G30" s="194" t="s">
        <v>198</v>
      </c>
      <c r="H30" s="573">
        <f>+AL30</f>
        <v>6.5</v>
      </c>
      <c r="I30" s="574"/>
      <c r="J30" s="194" t="s">
        <v>198</v>
      </c>
      <c r="M30" s="582"/>
      <c r="P30" s="56"/>
      <c r="R30" s="587">
        <f>+ROUND(AA28,1)+ROUND(AA29,1)+ROUND(AA30,1)</f>
        <v>6.5</v>
      </c>
      <c r="S30" s="633"/>
      <c r="T30" s="633"/>
      <c r="U30" s="633"/>
      <c r="V30" s="44" t="s">
        <v>16</v>
      </c>
      <c r="Y30" s="588" t="s">
        <v>186</v>
      </c>
      <c r="Z30" s="589"/>
      <c r="AA30" s="629"/>
      <c r="AB30" s="630"/>
      <c r="AC30" s="630"/>
      <c r="AD30" s="630"/>
      <c r="AE30" s="630"/>
      <c r="AF30" s="44" t="s">
        <v>13</v>
      </c>
      <c r="AL30" s="606">
        <v>6.5</v>
      </c>
      <c r="AM30" s="607"/>
      <c r="AN30" s="607"/>
      <c r="AO30" s="607"/>
      <c r="AP30" s="52" t="s">
        <v>13</v>
      </c>
      <c r="AS30" s="625"/>
      <c r="AT30" s="622"/>
      <c r="AU30" s="622"/>
      <c r="AV30" s="623"/>
      <c r="AW30" s="405"/>
    </row>
    <row r="31" spans="2:49" ht="27" customHeight="1" thickTop="1" thickBot="1">
      <c r="B31" s="560" t="s">
        <v>226</v>
      </c>
      <c r="C31" s="561"/>
      <c r="D31" s="584">
        <v>3</v>
      </c>
      <c r="E31" s="584"/>
      <c r="F31" s="584"/>
      <c r="G31" s="194" t="s">
        <v>198</v>
      </c>
      <c r="H31" s="573">
        <f>+AS24</f>
        <v>6.5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2025-07-01T01:52:27Z</dcterms:created>
  <dcterms:modified xsi:type="dcterms:W3CDTF">2025-07-01T01:52:28Z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