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38190228-BF1F-4BF9-8E3C-5018D44A9B2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536" yWindow="1536" windowWidth="16788" windowHeight="1065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<sst xmlns="http://schemas.openxmlformats.org/spreadsheetml/2006/main" count="3181" uniqueCount="462">
  <si>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</si>
  <si>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</si>
  <si>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</si>
  <si>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</si>
  <si>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</si>
  <si>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</si>
  <si>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</si>
  <si>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</si>
  <si>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</si>
  <si>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</si>
  <si>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</si>
  <si>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</si>
  <si>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</si>
  <si>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</si>
  <si>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</si>
  <si>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</si>
  <si>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</si>
  <si>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</si>
  <si>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</si>
  <si>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</si>
  <si>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</si>
  <si>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</si>
  <si>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</si>
  <si>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</si>
  <si>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</si>
  <si>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</si>
  <si>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</si>
  <si>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</si>
  <si>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</si>
  <si>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</si>
  <si>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</si>
  <si>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</si>
  <si>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</si>
  <si>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</si>
  <si>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</si>
  <si>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</si>
  <si>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</si>
  <si>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</si>
  <si>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</si>
  <si>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</si>
  <si>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</si>
  <si>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</si>
  <si>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</si>
  <si>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</si>
  <si>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</si>
  <si>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</si>
  <si>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</si>
  <si>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</si>
  <si>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</si>
  <si>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</si>
  <si>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</si>
  <si>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</si>
  <si>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</si>
  <si>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</si>
  <si>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</si>
  <si>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</si>
  <si>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</si>
  <si>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</si>
  <si>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</si>
  <si>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</si>
  <si>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</si>
  <si>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</si>
  <si>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</si>
  <si>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</si>
  <si>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</si>
  <si>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</si>
  <si>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</si>
  <si>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</si>
  <si>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</si>
  <si>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</si>
  <si>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</si>
  <si>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</si>
  <si>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</si>
  <si>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</si>
  <si>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</si>
  <si>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</si>
  <si>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</si>
  <si>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</si>
  <si>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</si>
  <si>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</si>
  <si>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</si>
  <si>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</si>
  <si>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</si>
  <si>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</si>
  <si>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</si>
  <si>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</si>
  <si>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</si>
  <si>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</si>
  <si>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</si>
  <si>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</si>
  <si>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</si>
  <si>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</si>
  <si>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</si>
  <si>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</si>
  <si>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</si>
  <si>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</si>
  <si>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</si>
  <si>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</si>
  <si>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</si>
  <si>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</si>
  <si>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</si>
  <si>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</si>
  <si>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</si>
  <si>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</si>
  <si>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</si>
  <si>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</si>
  <si>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</si>
  <si>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</si>
  <si>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</si>
  <si>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</si>
  <si>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</si>
  <si>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</si>
  <si>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</si>
  <si>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</si>
  <si>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</si>
  <si>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</si>
  <si>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</si>
  <si>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</si>
  <si>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</si>
  <si>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</si>
  <si>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</si>
  <si>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</si>
  <si>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</si>
  <si>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</si>
  <si>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</si>
  <si>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</si>
  <si>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</si>
  <si>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</si>
  <si>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</si>
  <si>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</si>
  <si>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</si>
  <si>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</si>
  <si>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</si>
  <si>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</si>
  <si>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</si>
  <si>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</si>
  <si>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</si>
  <si>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</si>
  <si>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</si>
  <si>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</si>
  <si>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</si>
  <si>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</si>
  <si>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</si>
  <si>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</si>
  <si>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</si>
  <si>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</si>
  <si>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</si>
  <si>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</si>
  <si>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</si>
  <si>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</si>
  <si>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</si>
  <si>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</si>
  <si>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</si>
  <si>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</si>
  <si>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</si>
  <si>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</si>
  <si>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</si>
  <si>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</si>
  <si>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</si>
  <si>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</si>
  <si>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</si>
  <si>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</si>
  <si>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</si>
  <si>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</si>
  <si>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</si>
  <si>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</si>
  <si>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</si>
  <si>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</si>
  <si>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</si>
  <si>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</si>
  <si>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</si>
  <si>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</si>
  <si>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</si>
  <si>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</si>
  <si>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</si>
  <si>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</si>
  <si>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</si>
  <si>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</si>
  <si>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</si>
  <si>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</si>
  <si>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</si>
  <si>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</si>
  <si>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</si>
  <si>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</si>
  <si>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</si>
  <si>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</si>
  <si>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</si>
  <si>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</si>
  <si>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</si>
  <si>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</si>
  <si>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</si>
  <si>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</si>
  <si>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</si>
  <si>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</si>
  <si>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</si>
  <si>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</si>
  <si>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</si>
  <si>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</si>
  <si>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</si>
  <si>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</si>
  <si>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</si>
  <si>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</si>
  <si>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</si>
  <si>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</si>
  <si>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</si>
  <si>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</si>
  <si>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</si>
  <si>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</si>
  <si>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</si>
  <si>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</si>
  <si>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</si>
  <si>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</si>
  <si>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</si>
  <si>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</si>
  <si>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</si>
  <si>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</si>
  <si>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</si>
  <si>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</si>
  <si>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</si>
  <si>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</si>
  <si>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</si>
  <si>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</si>
  <si>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</si>
  <si>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</si>
  <si>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</si>
  <si>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</si>
  <si>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</si>
  <si>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</si>
  <si>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</si>
  <si>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</si>
  <si>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</si>
  <si>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</si>
  <si>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</si>
  <si>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</si>
  <si>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</si>
  <si>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</si>
  <si>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</si>
  <si>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</si>
  <si>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</si>
  <si>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</si>
  <si>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</si>
  <si>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</si>
  <si>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</si>
  <si>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</si>
  <si>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</si>
  <si>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</si>
  <si>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</si>
  <si>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</si>
  <si>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</si>
  <si>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</si>
  <si>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</si>
  <si>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</si>
  <si>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</si>
  <si>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</si>
  <si>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</si>
  <si>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</si>
  <si>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</si>
  <si>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</si>
  <si>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</si>
  <si>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</si>
  <si>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</si>
  <si>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</si>
  <si>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</si>
  <si>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</si>
  <si>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</si>
  <si>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</si>
  <si>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</si>
  <si>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</si>
  <si>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</si>
  <si>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</si>
  <si>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</si>
  <si>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</si>
  <si>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</si>
  <si>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</si>
  <si>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</si>
  <si>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</si>
  <si>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</si>
  <si>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</si>
  <si>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</si>
  <si>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</si>
  <si>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</si>
  <si>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</si>
  <si>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</si>
  <si>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</si>
  <si>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</si>
  <si>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</si>
  <si>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</si>
  <si>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</si>
  <si>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</si>
  <si>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</si>
  <si>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</si>
  <si>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</si>
  <si>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</si>
  <si>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</si>
  <si>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</si>
  <si>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</si>
  <si>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</si>
  <si>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</si>
  <si>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</si>
  <si>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</si>
  <si>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</si>
  <si>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</si>
  <si>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</si>
  <si>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</si>
  <si>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</si>
  <si>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</si>
  <si>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</si>
  <si>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</si>
  <si>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</si>
  <si>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</si>
  <si>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</si>
  <si>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</si>
  <si>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</si>
  <si>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</si>
  <si>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</si>
  <si>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</si>
  <si>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</si>
  <si>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</si>
  <si>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</si>
  <si>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</si>
  <si>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</si>
  <si>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</si>
  <si>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</si>
  <si>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</si>
  <si>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</si>
  <si>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</si>
  <si>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</si>
  <si>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</si>
  <si>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</si>
  <si>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</si>
  <si>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</si>
  <si>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</si>
  <si>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</si>
  <si>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</si>
  <si>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</si>
  <si>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</si>
  <si>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</si>
  <si>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</si>
  <si>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</si>
  <si>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</si>
  <si>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</si>
  <si>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</si>
  <si>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</si>
  <si>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</si>
  <si>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</si>
  <si>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</si>
  <si>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</si>
  <si>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</si>
  <si>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</si>
  <si>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</si>
  <si>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</si>
  <si>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</si>
  <si>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</si>
  <si>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</si>
  <si>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</si>
  <si>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</si>
  <si>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</si>
  <si>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</si>
  <si>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</si>
  <si>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</si>
  <si>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</si>
  <si>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</si>
  <si>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</si>
  <si>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</si>
  <si>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</si>
  <si>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</si>
  <si>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</si>
  <si>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</si>
  <si>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</si>
  <si>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</si>
  <si>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</si>
  <si>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</si>
  <si>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</si>
  <si>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</si>
  <si>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</si>
  <si>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</si>
  <si>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</si>
  <si>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</si>
  <si>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</si>
  <si>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</si>
  <si>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</si>
  <si>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</si>
  <si>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</si>
  <si>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</si>
  <si>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</si>
  <si>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</si>
  <si>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</si>
  <si>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</si>
  <si>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</si>
  <si>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</si>
  <si>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</si>
  <si>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</si>
  <si>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</si>
  <si>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</si>
  <si>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</si>
  <si>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</si>
  <si>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</si>
  <si>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</si>
  <si>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</si>
  <si>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</si>
  <si>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</si>
  <si>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</si>
  <si>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</si>
  <si>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</si>
  <si>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</si>
  <si>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</si>
  <si>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</si>
  <si>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</si>
  <si>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</si>
  <si>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</si>
  <si>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</si>
  <si>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</si>
  <si>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</si>
  <si>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</si>
  <si>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</si>
  <si>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</si>
  <si>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</si>
  <si>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</si>
  <si>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</si>
  <si>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</si>
  <si>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</si>
  <si>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</si>
  <si>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</si>
  <si>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</si>
  <si>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</si>
  <si>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</si>
  <si>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</si>
  <si>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</si>
  <si>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</si>
  <si>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</si>
  <si>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</si>
  <si>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</si>
  <si>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</si>
  <si>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</si>
  <si>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</si>
  <si>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</si>
  <si>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</si>
  <si>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</si>
  <si>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</si>
  <si>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</si>
  <si>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</si>
  <si>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</si>
  <si>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</si>
  <si>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</si>
  <si>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</si>
  <si>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</si>
  <si>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神奈川県横浜市神奈川区金港町７－３</t>
  </si>
  <si>
    <t>株式会社フジタ　横浜支店
執行役員支店長　内 藤　元 一</t>
  </si>
  <si>
    <t>株式会社フジタ　横浜支店</t>
  </si>
  <si>
    <t>045-594-8742</t>
  </si>
  <si>
    <t>横浜市長</t>
  </si>
  <si>
    <t>総合工事業</t>
  </si>
  <si>
    <t>・汚泥→混合、脱水→再生材　・廃油→油水分離→再生油
・繊維くず→破砕、選別、切断→燃料原料
・金属くず→破砕→売却
・紙くず→破砕、選別、圧縮梱包→再資源化売却（残渣等一部埋立最終処分）
・木くず→破砕、選別→再生材（残渣等一部埋立最終処分）
・混合廃棄物→破砕、選別、圧縮梱包→再生材（残渣等一部埋立最終処分）
・廃プラスチック類→破砕、選別、圧縮梱包→再生材（残渣等一部埋立最終処分）
　　※石綿含有→直接埋立最終処分
・ガラス・陶磁器くず→破砕、選別→再生材（残渣等一部埋立最終処分）
　　※石綿含有→直接埋立最終処分
　　※廃石膏ボード→破砕、選別、切断→石膏ボード原料
・がれき類→破砕→再生材（残渣等一部埋立最終処分）※石綿含有→直接埋立最終処分</t>
    <phoneticPr fontId="3"/>
  </si>
  <si>
    <t>　社長　→　品質・環境本部　　　　　→　　　　支店品質環境部　　　　　　  ・委託契約業務・作業所指導
　　↓　　　　　　　　　　　　　　　　　　　　　　　　　　建設副産物管理担当 　 ・マニフェスト発行、登録
　　↓　　　　　　　　　　　　　　　　　　　↑　                                            ・処理場点検確認
　環境管理責任者　　　　　　　　　　　　　　　　　　　　　　　　　　　　　　　　   ・排出状況指導、管理
　　支店長　　　　　　　　　　　　　　　　↑　　　　　　　　　　　　　　　　　　　    ・監督官庁への各種報告
　　↓
　　↓　　　　　　　　　　　　　　　　　　　↑　　　　　　　　　　　　　　　　　　　　作業所 
　建設副産物総括管理責任者　　　→　　     　支店建築工事部    　→　・建設廃棄物管理責任者（作業所長）
　　（委託契約者）　　　　　　　　　　　　　                                            ・建設廃棄物管理担当者　　
　　　副支店長　　　　　　　　　　　　　　　　　　　　　　　　　　　　　　　　　　 ・特別管理産業廃棄物管理責任者　　</t>
    <rPh sb="1" eb="3">
      <t>シャチョウ</t>
    </rPh>
    <rPh sb="6" eb="8">
      <t>ヒンシツ</t>
    </rPh>
    <rPh sb="9" eb="11">
      <t>カンキョウ</t>
    </rPh>
    <rPh sb="11" eb="13">
      <t>ホンブ</t>
    </rPh>
    <rPh sb="23" eb="25">
      <t>シテン</t>
    </rPh>
    <rPh sb="25" eb="27">
      <t>ヒンシツ</t>
    </rPh>
    <rPh sb="27" eb="29">
      <t>カンキョウ</t>
    </rPh>
    <rPh sb="29" eb="30">
      <t>ブ</t>
    </rPh>
    <rPh sb="39" eb="41">
      <t>イタク</t>
    </rPh>
    <rPh sb="41" eb="43">
      <t>ケイヤク</t>
    </rPh>
    <rPh sb="43" eb="45">
      <t>ギョウム</t>
    </rPh>
    <rPh sb="46" eb="48">
      <t>サギョウ</t>
    </rPh>
    <rPh sb="48" eb="49">
      <t>ショ</t>
    </rPh>
    <rPh sb="49" eb="51">
      <t>シドウ</t>
    </rPh>
    <rPh sb="100" eb="102">
      <t>ハッコウ</t>
    </rPh>
    <rPh sb="103" eb="105">
      <t>トウロク</t>
    </rPh>
    <rPh sb="175" eb="178">
      <t>ショリジョウ</t>
    </rPh>
    <rPh sb="178" eb="180">
      <t>テンケン</t>
    </rPh>
    <rPh sb="180" eb="182">
      <t>カクニン</t>
    </rPh>
    <rPh sb="184" eb="186">
      <t>カンキョウ</t>
    </rPh>
    <rPh sb="186" eb="188">
      <t>カンリ</t>
    </rPh>
    <rPh sb="188" eb="190">
      <t>セキニン</t>
    </rPh>
    <rPh sb="190" eb="191">
      <t>シャ</t>
    </rPh>
    <rPh sb="227" eb="229">
      <t>ハイシュツ</t>
    </rPh>
    <rPh sb="229" eb="231">
      <t>ジョウキョウ</t>
    </rPh>
    <rPh sb="231" eb="233">
      <t>シドウ</t>
    </rPh>
    <rPh sb="234" eb="236">
      <t>カンリ</t>
    </rPh>
    <rPh sb="239" eb="242">
      <t>シテンチョウ</t>
    </rPh>
    <rPh sb="283" eb="285">
      <t>カントク</t>
    </rPh>
    <rPh sb="285" eb="287">
      <t>カンチョウ</t>
    </rPh>
    <rPh sb="289" eb="291">
      <t>カクシュ</t>
    </rPh>
    <rPh sb="291" eb="293">
      <t>ホウコク</t>
    </rPh>
    <rPh sb="347" eb="349">
      <t>ケンセツ</t>
    </rPh>
    <rPh sb="349" eb="352">
      <t>フクサンブツ</t>
    </rPh>
    <rPh sb="352" eb="354">
      <t>ソウカツ</t>
    </rPh>
    <rPh sb="354" eb="356">
      <t>カンリ</t>
    </rPh>
    <rPh sb="356" eb="358">
      <t>セキニン</t>
    </rPh>
    <rPh sb="358" eb="359">
      <t>シャ</t>
    </rPh>
    <rPh sb="371" eb="373">
      <t>シテン</t>
    </rPh>
    <rPh sb="373" eb="375">
      <t>ケンチク</t>
    </rPh>
    <rPh sb="375" eb="377">
      <t>コウジ</t>
    </rPh>
    <rPh sb="377" eb="378">
      <t>ブ</t>
    </rPh>
    <rPh sb="406" eb="408">
      <t>イタク</t>
    </rPh>
    <rPh sb="408" eb="410">
      <t>ケイヤク</t>
    </rPh>
    <rPh sb="410" eb="411">
      <t>シャ</t>
    </rPh>
    <rPh sb="486" eb="487">
      <t>フク</t>
    </rPh>
    <rPh sb="487" eb="490">
      <t>シテンチョウ</t>
    </rPh>
    <phoneticPr fontId="3"/>
  </si>
  <si>
    <t>・計画時の製品の二次製品化の検討・実施
・部材プレカットの検討・実施
・簡易梱包の推進
・新築工事での廃棄物総量の削減を目標として事業場ごとの実績原単位を社内公表</t>
    <phoneticPr fontId="3"/>
  </si>
  <si>
    <t>前年度に同じ</t>
    <phoneticPr fontId="3"/>
  </si>
  <si>
    <t>・基本分別品目：がれき類３種、ガラ・陶、廃プラ、金属、木、廃石膏ボード、ダンボール
・混合廃棄物削減を目標として、事業場ごとの実績原単位を社内公表
・処分会社と連携した分別に関する教育実施
・保管場所での分別品目の例示</t>
    <phoneticPr fontId="3"/>
  </si>
  <si>
    <t>該当なし</t>
    <phoneticPr fontId="3"/>
  </si>
  <si>
    <t>全量委託処理しているため、該当なし</t>
    <phoneticPr fontId="3"/>
  </si>
  <si>
    <t>委託処理を原則としているため、特になし</t>
  </si>
  <si>
    <t>・契約時における施設確認の原則実施
・再生利用業者への優先委託
・支店での委託契約締結とマニフェスト発行
・方針として、優良認定処理業者、熱回収認定業者への優先委託</t>
    <phoneticPr fontId="3"/>
  </si>
  <si>
    <t>令和   7年   6月   23日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</si>
</sst>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2" zoomScaleNormal="115" zoomScaleSheetLayoutView="100" workbookViewId="0">
      <selection activeCell="P36" sqref="P36"/>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60"/>
      <c r="D21" s="561"/>
      <c r="E21" s="21" t="s">
        <v>50</v>
      </c>
      <c r="W21" s="21"/>
      <c r="X21" s="21"/>
      <c r="Y21" s="23"/>
    </row>
    <row r="22" spans="1:27" ht="13.2" x14ac:dyDescent="0.2">
      <c r="C22" s="562" t="s">
        <v>395</v>
      </c>
      <c r="D22" s="563"/>
      <c r="E22" s="21" t="s">
        <v>384</v>
      </c>
      <c r="W22" s="21"/>
      <c r="X22" s="23"/>
      <c r="Y22" s="23"/>
    </row>
    <row r="23" spans="1:27" ht="13.2" x14ac:dyDescent="0.2">
      <c r="C23" s="564" t="s">
        <v>396</v>
      </c>
      <c r="D23" s="565"/>
      <c r="E23" s="21" t="s">
        <v>1</v>
      </c>
      <c r="W23" s="21"/>
      <c r="X23" s="23"/>
      <c r="Y23" s="23"/>
    </row>
    <row r="24" spans="1:27" ht="13.2" x14ac:dyDescent="0.2">
      <c r="C24" s="566" t="s">
        <v>397</v>
      </c>
      <c r="D24" s="567"/>
      <c r="E24" s="21" t="s">
        <v>46</v>
      </c>
      <c r="W24" s="21"/>
      <c r="X24" s="23"/>
      <c r="Y24" s="23"/>
    </row>
    <row r="25" spans="1:27" ht="13.2" x14ac:dyDescent="0.2">
      <c r="C25" s="568" t="s">
        <v>398</v>
      </c>
      <c r="D25" s="569"/>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600" t="s">
        <v>356</v>
      </c>
      <c r="Q28" s="605" t="s">
        <v>114</v>
      </c>
      <c r="R28" s="606"/>
      <c r="S28" s="607"/>
      <c r="T28" s="343" t="s">
        <v>115</v>
      </c>
      <c r="U28" s="290"/>
      <c r="V28" s="290"/>
      <c r="X28" s="21"/>
      <c r="Y28" s="21"/>
      <c r="Z28" s="23"/>
    </row>
    <row r="29" spans="1:27" ht="20.100000000000001" customHeight="1" thickBot="1" x14ac:dyDescent="0.25">
      <c r="A29" s="24">
        <f>+X256</f>
        <v>0</v>
      </c>
      <c r="C29" s="22" t="s">
        <v>238</v>
      </c>
      <c r="P29" s="601"/>
      <c r="Q29" s="602" t="str">
        <f>IF($K$90+1E-25&gt;=1000,"〇","")</f>
        <v>〇</v>
      </c>
      <c r="R29" s="603"/>
      <c r="S29" s="604"/>
      <c r="T29" s="372" t="str">
        <f>IF($K$90+1E-28&lt;1000,"〇","")</f>
        <v/>
      </c>
      <c r="U29" s="448"/>
      <c r="V29" s="21"/>
      <c r="X29" s="21"/>
      <c r="Y29" s="21"/>
      <c r="Z29" s="23"/>
      <c r="AA29" s="329"/>
    </row>
    <row r="30" spans="1:27" ht="13.2" x14ac:dyDescent="0.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2">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99999999999999" customHeight="1" x14ac:dyDescent="0.2">
      <c r="C34" s="86"/>
      <c r="U34" s="87"/>
      <c r="W34" s="21"/>
      <c r="X34" s="21"/>
      <c r="Y34" s="23"/>
    </row>
    <row r="35" spans="1:25" ht="14.4" x14ac:dyDescent="0.2">
      <c r="C35" s="86"/>
      <c r="P35" s="614" t="s">
        <v>461</v>
      </c>
      <c r="Q35" s="615"/>
      <c r="R35" s="615"/>
      <c r="S35" s="615"/>
      <c r="T35" s="616"/>
      <c r="U35" s="617"/>
      <c r="W35" s="21"/>
      <c r="X35" s="21"/>
      <c r="Y35" s="23"/>
    </row>
    <row r="36" spans="1:25" ht="13.2" x14ac:dyDescent="0.2">
      <c r="C36" s="86"/>
      <c r="S36" s="43"/>
      <c r="T36" s="43"/>
      <c r="U36" s="88"/>
      <c r="W36" s="21"/>
      <c r="X36" s="21"/>
      <c r="Y36" s="23"/>
    </row>
    <row r="37" spans="1:25" ht="13.2" x14ac:dyDescent="0.2">
      <c r="C37" s="612" t="s">
        <v>450</v>
      </c>
      <c r="D37" s="613"/>
      <c r="E37" s="613"/>
      <c r="F37" s="613"/>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2" x14ac:dyDescent="0.2">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2204</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119</v>
      </c>
      <c r="G54" s="496"/>
      <c r="H54" s="496"/>
      <c r="I54" s="496"/>
      <c r="J54" s="496"/>
      <c r="K54" s="496"/>
      <c r="L54" s="32" t="s">
        <v>48</v>
      </c>
      <c r="M54" s="32"/>
      <c r="N54" s="502" t="s">
        <v>451</v>
      </c>
      <c r="O54" s="502"/>
      <c r="P54" s="502"/>
      <c r="Q54" s="502"/>
      <c r="R54" s="502"/>
      <c r="S54" s="502"/>
      <c r="T54" s="502"/>
      <c r="U54" s="503"/>
      <c r="V54" s="28"/>
    </row>
    <row r="55" spans="3:23" ht="27" customHeight="1" x14ac:dyDescent="0.2">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2">
      <c r="C56" s="188"/>
      <c r="D56" s="189"/>
      <c r="E56" s="190"/>
      <c r="F56" s="510" t="s">
        <v>279</v>
      </c>
      <c r="G56" s="511"/>
      <c r="H56" s="511"/>
      <c r="I56" s="512"/>
      <c r="J56" s="504" t="s">
        <v>284</v>
      </c>
      <c r="K56" s="505"/>
      <c r="L56" s="505"/>
      <c r="M56" s="506"/>
      <c r="N56" s="497">
        <v>17901</v>
      </c>
      <c r="O56" s="498"/>
      <c r="P56" s="498"/>
      <c r="Q56" s="498"/>
      <c r="R56" s="498"/>
      <c r="S56" s="32" t="s">
        <v>285</v>
      </c>
      <c r="T56" s="32"/>
      <c r="U56" s="198"/>
      <c r="W56" s="28"/>
    </row>
    <row r="57" spans="3:23" ht="27" customHeight="1" x14ac:dyDescent="0.2">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2">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2">
      <c r="C61" s="451"/>
      <c r="D61" s="340" t="s">
        <v>290</v>
      </c>
      <c r="E61" s="342" t="s">
        <v>241</v>
      </c>
      <c r="F61" s="499">
        <v>132</v>
      </c>
      <c r="G61" s="500"/>
      <c r="H61" s="500"/>
      <c r="I61" s="500"/>
      <c r="J61" s="500"/>
      <c r="K61" s="500"/>
      <c r="L61" s="500"/>
      <c r="M61" s="500"/>
      <c r="N61" s="500"/>
      <c r="O61" s="500"/>
      <c r="P61" s="500"/>
      <c r="Q61" s="500"/>
      <c r="R61" s="500"/>
      <c r="S61" s="500"/>
      <c r="T61" s="500"/>
      <c r="U61" s="501"/>
      <c r="W61" s="28"/>
    </row>
    <row r="62" spans="3:23" ht="13.95" customHeight="1" x14ac:dyDescent="0.2">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5" customHeight="1" x14ac:dyDescent="0.2">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5" customHeight="1" x14ac:dyDescent="0.2">
      <c r="C64" s="451"/>
      <c r="D64" s="374"/>
      <c r="E64" s="514"/>
      <c r="F64" s="527"/>
      <c r="G64" s="528"/>
      <c r="H64" s="528"/>
      <c r="I64" s="528"/>
      <c r="J64" s="528"/>
      <c r="K64" s="528"/>
      <c r="L64" s="528"/>
      <c r="M64" s="528"/>
      <c r="N64" s="528"/>
      <c r="O64" s="528"/>
      <c r="P64" s="528"/>
      <c r="Q64" s="528"/>
      <c r="R64" s="528"/>
      <c r="S64" s="528"/>
      <c r="T64" s="528"/>
      <c r="U64" s="529"/>
      <c r="W64" s="28"/>
    </row>
    <row r="65" spans="3:23" ht="13.95" customHeight="1" x14ac:dyDescent="0.2">
      <c r="C65" s="451"/>
      <c r="D65" s="374"/>
      <c r="E65" s="514"/>
      <c r="F65" s="527"/>
      <c r="G65" s="528"/>
      <c r="H65" s="528"/>
      <c r="I65" s="528"/>
      <c r="J65" s="528"/>
      <c r="K65" s="528"/>
      <c r="L65" s="528"/>
      <c r="M65" s="528"/>
      <c r="N65" s="528"/>
      <c r="O65" s="528"/>
      <c r="P65" s="528"/>
      <c r="Q65" s="528"/>
      <c r="R65" s="528"/>
      <c r="S65" s="528"/>
      <c r="T65" s="528"/>
      <c r="U65" s="529"/>
      <c r="W65" s="28"/>
    </row>
    <row r="66" spans="3:23" ht="13.95" customHeight="1" x14ac:dyDescent="0.2">
      <c r="C66" s="451"/>
      <c r="D66" s="374"/>
      <c r="E66" s="514"/>
      <c r="F66" s="527"/>
      <c r="G66" s="528"/>
      <c r="H66" s="528"/>
      <c r="I66" s="528"/>
      <c r="J66" s="528"/>
      <c r="K66" s="528"/>
      <c r="L66" s="528"/>
      <c r="M66" s="528"/>
      <c r="N66" s="528"/>
      <c r="O66" s="528"/>
      <c r="P66" s="528"/>
      <c r="Q66" s="528"/>
      <c r="R66" s="528"/>
      <c r="S66" s="528"/>
      <c r="T66" s="528"/>
      <c r="U66" s="529"/>
      <c r="W66" s="28"/>
    </row>
    <row r="67" spans="3:23" ht="13.95" customHeight="1" x14ac:dyDescent="0.2">
      <c r="C67" s="451"/>
      <c r="D67" s="515" t="s">
        <v>414</v>
      </c>
      <c r="E67" s="516"/>
      <c r="F67" s="527"/>
      <c r="G67" s="528"/>
      <c r="H67" s="528"/>
      <c r="I67" s="528"/>
      <c r="J67" s="528"/>
      <c r="K67" s="528"/>
      <c r="L67" s="528"/>
      <c r="M67" s="528"/>
      <c r="N67" s="528"/>
      <c r="O67" s="528"/>
      <c r="P67" s="528"/>
      <c r="Q67" s="528"/>
      <c r="R67" s="528"/>
      <c r="S67" s="528"/>
      <c r="T67" s="528"/>
      <c r="U67" s="529"/>
      <c r="W67" s="28"/>
    </row>
    <row r="68" spans="3:23" ht="13.95" customHeight="1" x14ac:dyDescent="0.2">
      <c r="C68" s="451"/>
      <c r="D68" s="517"/>
      <c r="E68" s="516"/>
      <c r="F68" s="527"/>
      <c r="G68" s="528"/>
      <c r="H68" s="528"/>
      <c r="I68" s="528"/>
      <c r="J68" s="528"/>
      <c r="K68" s="528"/>
      <c r="L68" s="528"/>
      <c r="M68" s="528"/>
      <c r="N68" s="528"/>
      <c r="O68" s="528"/>
      <c r="P68" s="528"/>
      <c r="Q68" s="528"/>
      <c r="R68" s="528"/>
      <c r="S68" s="528"/>
      <c r="T68" s="528"/>
      <c r="U68" s="529"/>
      <c r="W68" s="28"/>
    </row>
    <row r="69" spans="3:23" ht="13.95" customHeight="1" x14ac:dyDescent="0.2">
      <c r="C69" s="451"/>
      <c r="D69" s="517"/>
      <c r="E69" s="516"/>
      <c r="F69" s="527"/>
      <c r="G69" s="528"/>
      <c r="H69" s="528"/>
      <c r="I69" s="528"/>
      <c r="J69" s="528"/>
      <c r="K69" s="528"/>
      <c r="L69" s="528"/>
      <c r="M69" s="528"/>
      <c r="N69" s="528"/>
      <c r="O69" s="528"/>
      <c r="P69" s="528"/>
      <c r="Q69" s="528"/>
      <c r="R69" s="528"/>
      <c r="S69" s="528"/>
      <c r="T69" s="528"/>
      <c r="U69" s="529"/>
      <c r="W69" s="28"/>
    </row>
    <row r="70" spans="3:23" ht="13.95" customHeight="1" x14ac:dyDescent="0.2">
      <c r="C70" s="451"/>
      <c r="D70" s="517"/>
      <c r="E70" s="516"/>
      <c r="F70" s="527"/>
      <c r="G70" s="528"/>
      <c r="H70" s="528"/>
      <c r="I70" s="528"/>
      <c r="J70" s="528"/>
      <c r="K70" s="528"/>
      <c r="L70" s="528"/>
      <c r="M70" s="528"/>
      <c r="N70" s="528"/>
      <c r="O70" s="528"/>
      <c r="P70" s="528"/>
      <c r="Q70" s="528"/>
      <c r="R70" s="528"/>
      <c r="S70" s="528"/>
      <c r="T70" s="528"/>
      <c r="U70" s="529"/>
      <c r="W70" s="28"/>
    </row>
    <row r="71" spans="3:23" ht="13.95" customHeight="1" x14ac:dyDescent="0.2">
      <c r="C71" s="451"/>
      <c r="D71" s="517"/>
      <c r="E71" s="516"/>
      <c r="F71" s="527"/>
      <c r="G71" s="528"/>
      <c r="H71" s="528"/>
      <c r="I71" s="528"/>
      <c r="J71" s="528"/>
      <c r="K71" s="528"/>
      <c r="L71" s="528"/>
      <c r="M71" s="528"/>
      <c r="N71" s="528"/>
      <c r="O71" s="528"/>
      <c r="P71" s="528"/>
      <c r="Q71" s="528"/>
      <c r="R71" s="528"/>
      <c r="S71" s="528"/>
      <c r="T71" s="528"/>
      <c r="U71" s="529"/>
      <c r="W71" s="28"/>
    </row>
    <row r="72" spans="3:23" ht="13.95" customHeight="1" x14ac:dyDescent="0.2">
      <c r="C72" s="452"/>
      <c r="D72" s="375"/>
      <c r="E72" s="376"/>
      <c r="F72" s="530"/>
      <c r="G72" s="531"/>
      <c r="H72" s="531"/>
      <c r="I72" s="531"/>
      <c r="J72" s="531"/>
      <c r="K72" s="531"/>
      <c r="L72" s="531"/>
      <c r="M72" s="531"/>
      <c r="N72" s="531"/>
      <c r="O72" s="531"/>
      <c r="P72" s="531"/>
      <c r="Q72" s="531"/>
      <c r="R72" s="531"/>
      <c r="S72" s="531"/>
      <c r="T72" s="531"/>
      <c r="U72" s="532"/>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3.95" customHeight="1" x14ac:dyDescent="0.2">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5" customHeight="1" x14ac:dyDescent="0.2">
      <c r="C78" s="188"/>
      <c r="D78" s="540"/>
      <c r="E78" s="541"/>
      <c r="F78" s="541"/>
      <c r="G78" s="541"/>
      <c r="H78" s="541"/>
      <c r="I78" s="541"/>
      <c r="J78" s="541"/>
      <c r="K78" s="541"/>
      <c r="L78" s="541"/>
      <c r="M78" s="541"/>
      <c r="N78" s="541"/>
      <c r="O78" s="541"/>
      <c r="P78" s="541"/>
      <c r="Q78" s="541"/>
      <c r="R78" s="541"/>
      <c r="S78" s="541"/>
      <c r="T78" s="541"/>
      <c r="U78" s="542"/>
      <c r="W78" s="28"/>
    </row>
    <row r="79" spans="3:23" ht="13.95" customHeight="1" x14ac:dyDescent="0.2">
      <c r="C79" s="188"/>
      <c r="D79" s="540"/>
      <c r="E79" s="541"/>
      <c r="F79" s="541"/>
      <c r="G79" s="541"/>
      <c r="H79" s="541"/>
      <c r="I79" s="541"/>
      <c r="J79" s="541"/>
      <c r="K79" s="541"/>
      <c r="L79" s="541"/>
      <c r="M79" s="541"/>
      <c r="N79" s="541"/>
      <c r="O79" s="541"/>
      <c r="P79" s="541"/>
      <c r="Q79" s="541"/>
      <c r="R79" s="541"/>
      <c r="S79" s="541"/>
      <c r="T79" s="541"/>
      <c r="U79" s="542"/>
      <c r="W79" s="28"/>
    </row>
    <row r="80" spans="3:23" ht="13.95" customHeight="1" x14ac:dyDescent="0.2">
      <c r="C80" s="188"/>
      <c r="D80" s="540"/>
      <c r="E80" s="541"/>
      <c r="F80" s="541"/>
      <c r="G80" s="541"/>
      <c r="H80" s="541"/>
      <c r="I80" s="541"/>
      <c r="J80" s="541"/>
      <c r="K80" s="541"/>
      <c r="L80" s="541"/>
      <c r="M80" s="541"/>
      <c r="N80" s="541"/>
      <c r="O80" s="541"/>
      <c r="P80" s="541"/>
      <c r="Q80" s="541"/>
      <c r="R80" s="541"/>
      <c r="S80" s="541"/>
      <c r="T80" s="541"/>
      <c r="U80" s="542"/>
      <c r="W80" s="28"/>
    </row>
    <row r="81" spans="1:29" ht="13.95" customHeight="1" x14ac:dyDescent="0.2">
      <c r="C81" s="188"/>
      <c r="D81" s="540"/>
      <c r="E81" s="541"/>
      <c r="F81" s="541"/>
      <c r="G81" s="541"/>
      <c r="H81" s="541"/>
      <c r="I81" s="541"/>
      <c r="J81" s="541"/>
      <c r="K81" s="541"/>
      <c r="L81" s="541"/>
      <c r="M81" s="541"/>
      <c r="N81" s="541"/>
      <c r="O81" s="541"/>
      <c r="P81" s="541"/>
      <c r="Q81" s="541"/>
      <c r="R81" s="541"/>
      <c r="S81" s="541"/>
      <c r="T81" s="541"/>
      <c r="U81" s="542"/>
      <c r="W81" s="28"/>
    </row>
    <row r="82" spans="1:29" ht="13.95" customHeight="1" x14ac:dyDescent="0.2">
      <c r="C82" s="188"/>
      <c r="D82" s="540"/>
      <c r="E82" s="541"/>
      <c r="F82" s="541"/>
      <c r="G82" s="541"/>
      <c r="H82" s="541"/>
      <c r="I82" s="541"/>
      <c r="J82" s="541"/>
      <c r="K82" s="541"/>
      <c r="L82" s="541"/>
      <c r="M82" s="541"/>
      <c r="N82" s="541"/>
      <c r="O82" s="541"/>
      <c r="P82" s="541"/>
      <c r="Q82" s="541"/>
      <c r="R82" s="541"/>
      <c r="S82" s="541"/>
      <c r="T82" s="541"/>
      <c r="U82" s="542"/>
      <c r="W82" s="28"/>
    </row>
    <row r="83" spans="1:29" ht="13.95" customHeight="1" x14ac:dyDescent="0.2">
      <c r="C83" s="188"/>
      <c r="D83" s="540"/>
      <c r="E83" s="541"/>
      <c r="F83" s="541"/>
      <c r="G83" s="541"/>
      <c r="H83" s="541"/>
      <c r="I83" s="541"/>
      <c r="J83" s="541"/>
      <c r="K83" s="541"/>
      <c r="L83" s="541"/>
      <c r="M83" s="541"/>
      <c r="N83" s="541"/>
      <c r="O83" s="541"/>
      <c r="P83" s="541"/>
      <c r="Q83" s="541"/>
      <c r="R83" s="541"/>
      <c r="S83" s="541"/>
      <c r="T83" s="541"/>
      <c r="U83" s="542"/>
      <c r="W83" s="28"/>
    </row>
    <row r="84" spans="1:29" ht="13.95" customHeight="1" x14ac:dyDescent="0.2">
      <c r="C84" s="188"/>
      <c r="D84" s="540"/>
      <c r="E84" s="541"/>
      <c r="F84" s="541"/>
      <c r="G84" s="541"/>
      <c r="H84" s="541"/>
      <c r="I84" s="541"/>
      <c r="J84" s="541"/>
      <c r="K84" s="541"/>
      <c r="L84" s="541"/>
      <c r="M84" s="541"/>
      <c r="N84" s="541"/>
      <c r="O84" s="541"/>
      <c r="P84" s="541"/>
      <c r="Q84" s="541"/>
      <c r="R84" s="541"/>
      <c r="S84" s="541"/>
      <c r="T84" s="541"/>
      <c r="U84" s="542"/>
      <c r="W84" s="28"/>
    </row>
    <row r="85" spans="1:29" ht="13.95" customHeight="1" x14ac:dyDescent="0.2">
      <c r="C85" s="188"/>
      <c r="D85" s="540"/>
      <c r="E85" s="541"/>
      <c r="F85" s="541"/>
      <c r="G85" s="541"/>
      <c r="H85" s="541"/>
      <c r="I85" s="541"/>
      <c r="J85" s="541"/>
      <c r="K85" s="541"/>
      <c r="L85" s="541"/>
      <c r="M85" s="541"/>
      <c r="N85" s="541"/>
      <c r="O85" s="541"/>
      <c r="P85" s="541"/>
      <c r="Q85" s="541"/>
      <c r="R85" s="541"/>
      <c r="S85" s="541"/>
      <c r="T85" s="541"/>
      <c r="U85" s="542"/>
      <c r="W85" s="28"/>
    </row>
    <row r="86" spans="1:29" ht="13.95" customHeight="1" x14ac:dyDescent="0.2">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2">
      <c r="A90" s="24">
        <v>6</v>
      </c>
      <c r="C90" s="555"/>
      <c r="D90" s="488"/>
      <c r="E90" s="523"/>
      <c r="F90" s="186" t="s">
        <v>200</v>
      </c>
      <c r="G90" s="193"/>
      <c r="H90" s="193"/>
      <c r="I90" s="193"/>
      <c r="J90" s="193"/>
      <c r="K90" s="533">
        <f>+別紙!AA9</f>
        <v>16372.999999999998</v>
      </c>
      <c r="L90" s="533"/>
      <c r="M90" s="533"/>
      <c r="N90" s="533"/>
      <c r="O90" s="533"/>
      <c r="P90" s="193" t="s">
        <v>291</v>
      </c>
      <c r="Q90" s="551"/>
      <c r="R90" s="551"/>
      <c r="S90" s="551"/>
      <c r="T90" s="551"/>
      <c r="U90" s="552"/>
      <c r="V90" s="292"/>
      <c r="W90" s="292"/>
      <c r="X90" s="525"/>
      <c r="Y90" s="525"/>
      <c r="Z90" s="525"/>
      <c r="AA90" s="525"/>
      <c r="AB90" s="525"/>
      <c r="AC90" s="525"/>
    </row>
    <row r="91" spans="1:29" ht="13.95" customHeight="1" x14ac:dyDescent="0.2">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5"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5"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5"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5"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5"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5"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5"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5"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2">
      <c r="A105" s="24">
        <v>8</v>
      </c>
      <c r="C105" s="556"/>
      <c r="D105" s="537"/>
      <c r="E105" s="634"/>
      <c r="F105" s="186" t="s">
        <v>200</v>
      </c>
      <c r="G105" s="193"/>
      <c r="H105" s="193"/>
      <c r="I105" s="193"/>
      <c r="J105" s="193"/>
      <c r="K105" s="533">
        <f>+別紙!AA19</f>
        <v>24100</v>
      </c>
      <c r="L105" s="533"/>
      <c r="M105" s="533"/>
      <c r="N105" s="533"/>
      <c r="O105" s="533"/>
      <c r="P105" s="457" t="s">
        <v>291</v>
      </c>
      <c r="Q105" s="551"/>
      <c r="R105" s="551"/>
      <c r="S105" s="551"/>
      <c r="T105" s="551"/>
      <c r="U105" s="552"/>
      <c r="V105" s="292"/>
      <c r="W105" s="292"/>
      <c r="X105" s="102"/>
    </row>
    <row r="106" spans="1:27" ht="13.95" customHeight="1" x14ac:dyDescent="0.2">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5"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5"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5"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5"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5"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5"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5"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5"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5"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5"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5"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5"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37"/>
      <c r="E126" s="634"/>
      <c r="F126" s="527" t="s">
        <v>455</v>
      </c>
      <c r="G126" s="528"/>
      <c r="H126" s="528"/>
      <c r="I126" s="528"/>
      <c r="J126" s="528"/>
      <c r="K126" s="528"/>
      <c r="L126" s="528"/>
      <c r="M126" s="528"/>
      <c r="N126" s="528"/>
      <c r="O126" s="528"/>
      <c r="P126" s="528"/>
      <c r="Q126" s="528"/>
      <c r="R126" s="528"/>
      <c r="S126" s="528"/>
      <c r="T126" s="528"/>
      <c r="U126" s="529"/>
      <c r="V126" s="179"/>
      <c r="W126" s="165"/>
      <c r="X126" s="165"/>
      <c r="Y126" s="165"/>
    </row>
    <row r="127" spans="3:27" ht="13.95"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5"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5"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5"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5"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5"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37"/>
      <c r="E136" s="637"/>
      <c r="F136" s="527" t="s">
        <v>457</v>
      </c>
      <c r="G136" s="528"/>
      <c r="H136" s="528"/>
      <c r="I136" s="528"/>
      <c r="J136" s="528"/>
      <c r="K136" s="528"/>
      <c r="L136" s="528"/>
      <c r="M136" s="528"/>
      <c r="N136" s="528"/>
      <c r="O136" s="528"/>
      <c r="P136" s="528"/>
      <c r="Q136" s="528"/>
      <c r="R136" s="528"/>
      <c r="S136" s="528"/>
      <c r="T136" s="528"/>
      <c r="U136" s="529"/>
      <c r="V136" s="164"/>
      <c r="W136" s="165"/>
      <c r="X136" s="165"/>
      <c r="Y136" s="165"/>
    </row>
    <row r="137" spans="3:27" ht="13.95"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5"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5"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5"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5"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5"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5"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5"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37"/>
      <c r="E147" s="634"/>
      <c r="F147" s="527" t="s">
        <v>457</v>
      </c>
      <c r="G147" s="528"/>
      <c r="H147" s="528"/>
      <c r="I147" s="528"/>
      <c r="J147" s="528"/>
      <c r="K147" s="528"/>
      <c r="L147" s="528"/>
      <c r="M147" s="528"/>
      <c r="N147" s="528"/>
      <c r="O147" s="528"/>
      <c r="P147" s="528"/>
      <c r="Q147" s="528"/>
      <c r="R147" s="528"/>
      <c r="S147" s="528"/>
      <c r="T147" s="528"/>
      <c r="U147" s="529"/>
      <c r="V147" s="164"/>
      <c r="W147" s="165"/>
      <c r="X147" s="165"/>
      <c r="Y147" s="165"/>
    </row>
    <row r="148" spans="3:27" ht="13.95"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5"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5"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5"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5"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5"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5"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50000000000003"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5"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37"/>
      <c r="E160" s="634"/>
      <c r="F160" s="527" t="s">
        <v>458</v>
      </c>
      <c r="G160" s="528"/>
      <c r="H160" s="528"/>
      <c r="I160" s="528"/>
      <c r="J160" s="528"/>
      <c r="K160" s="528"/>
      <c r="L160" s="528"/>
      <c r="M160" s="528"/>
      <c r="N160" s="528"/>
      <c r="O160" s="528"/>
      <c r="P160" s="528"/>
      <c r="Q160" s="528"/>
      <c r="R160" s="528"/>
      <c r="S160" s="528"/>
      <c r="T160" s="528"/>
      <c r="U160" s="529"/>
      <c r="V160" s="164"/>
      <c r="W160" s="165"/>
      <c r="X160" s="165"/>
      <c r="Y160" s="165"/>
    </row>
    <row r="161" spans="3:27" ht="13.95"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5"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5"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5"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5"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5"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5"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5"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50000000000003"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37"/>
      <c r="E172" s="634"/>
      <c r="F172" s="527" t="s">
        <v>459</v>
      </c>
      <c r="G172" s="528"/>
      <c r="H172" s="528"/>
      <c r="I172" s="528"/>
      <c r="J172" s="528"/>
      <c r="K172" s="528"/>
      <c r="L172" s="528"/>
      <c r="M172" s="528"/>
      <c r="N172" s="528"/>
      <c r="O172" s="528"/>
      <c r="P172" s="528"/>
      <c r="Q172" s="528"/>
      <c r="R172" s="528"/>
      <c r="S172" s="528"/>
      <c r="T172" s="528"/>
      <c r="U172" s="529"/>
      <c r="V172" s="164"/>
      <c r="W172" s="165"/>
      <c r="X172" s="165"/>
      <c r="Y172" s="165"/>
    </row>
    <row r="173" spans="3:27" ht="13.95"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5"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5"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5"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5"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5"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5"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5"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37"/>
      <c r="E185" s="637"/>
      <c r="F185" s="527" t="s">
        <v>457</v>
      </c>
      <c r="G185" s="528"/>
      <c r="H185" s="528"/>
      <c r="I185" s="528"/>
      <c r="J185" s="528"/>
      <c r="K185" s="528"/>
      <c r="L185" s="528"/>
      <c r="M185" s="528"/>
      <c r="N185" s="528"/>
      <c r="O185" s="528"/>
      <c r="P185" s="528"/>
      <c r="Q185" s="528"/>
      <c r="R185" s="528"/>
      <c r="S185" s="528"/>
      <c r="T185" s="528"/>
      <c r="U185" s="529"/>
      <c r="V185" s="164"/>
      <c r="W185" s="165"/>
      <c r="X185" s="165"/>
      <c r="Y185" s="165"/>
    </row>
    <row r="186" spans="3:27" ht="13.95"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5"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5"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5"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5"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5"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5"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5"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37"/>
      <c r="E197" s="634"/>
      <c r="F197" s="527" t="s">
        <v>457</v>
      </c>
      <c r="G197" s="528"/>
      <c r="H197" s="528"/>
      <c r="I197" s="528"/>
      <c r="J197" s="528"/>
      <c r="K197" s="528"/>
      <c r="L197" s="528"/>
      <c r="M197" s="528"/>
      <c r="N197" s="528"/>
      <c r="O197" s="528"/>
      <c r="P197" s="528"/>
      <c r="Q197" s="528"/>
      <c r="R197" s="528"/>
      <c r="S197" s="528"/>
      <c r="T197" s="528"/>
      <c r="U197" s="529"/>
      <c r="V197" s="164"/>
      <c r="W197" s="165"/>
      <c r="X197" s="165"/>
      <c r="Y197" s="165"/>
    </row>
    <row r="198" spans="3:27" ht="13.95"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5"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5"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5"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5"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5"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5"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5"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37"/>
      <c r="E208" s="634"/>
      <c r="F208" s="640" t="s">
        <v>267</v>
      </c>
      <c r="G208" s="641"/>
      <c r="H208" s="641"/>
      <c r="I208" s="641"/>
      <c r="J208" s="641"/>
      <c r="K208" s="639">
        <f>+別紙!AA14</f>
        <v>16372.999999999998</v>
      </c>
      <c r="L208" s="639"/>
      <c r="M208" s="639"/>
      <c r="N208" s="639"/>
      <c r="O208" s="639"/>
      <c r="P208" s="198" t="s">
        <v>13</v>
      </c>
      <c r="Q208" s="622" t="s">
        <v>365</v>
      </c>
      <c r="R208" s="623"/>
      <c r="S208" s="623"/>
      <c r="T208" s="623"/>
      <c r="U208" s="624"/>
      <c r="V208" s="164"/>
      <c r="W208" s="165"/>
      <c r="X208" s="165"/>
      <c r="Y208" s="165"/>
    </row>
    <row r="209" spans="3:26" ht="43.2" customHeight="1" x14ac:dyDescent="0.15">
      <c r="C209" s="195"/>
      <c r="D209" s="537"/>
      <c r="E209" s="634"/>
      <c r="F209" s="263"/>
      <c r="G209" s="631" t="s">
        <v>223</v>
      </c>
      <c r="H209" s="632"/>
      <c r="I209" s="632"/>
      <c r="J209" s="632"/>
      <c r="K209" s="639">
        <f>+別紙!AA15</f>
        <v>1072.1000000000001</v>
      </c>
      <c r="L209" s="639"/>
      <c r="M209" s="639"/>
      <c r="N209" s="639"/>
      <c r="O209" s="639"/>
      <c r="P209" s="346" t="s">
        <v>13</v>
      </c>
      <c r="Q209" s="625"/>
      <c r="R209" s="626"/>
      <c r="S209" s="626"/>
      <c r="T209" s="626"/>
      <c r="U209" s="627"/>
      <c r="V209" s="164"/>
      <c r="W209" s="165"/>
      <c r="X209" s="165"/>
      <c r="Y209" s="165"/>
    </row>
    <row r="210" spans="3:26" ht="43.2" customHeight="1" x14ac:dyDescent="0.15">
      <c r="C210" s="195"/>
      <c r="D210" s="537"/>
      <c r="E210" s="634"/>
      <c r="F210" s="263"/>
      <c r="G210" s="631" t="s">
        <v>224</v>
      </c>
      <c r="H210" s="632"/>
      <c r="I210" s="632"/>
      <c r="J210" s="632"/>
      <c r="K210" s="639">
        <f>+別紙!AA16</f>
        <v>16203.4</v>
      </c>
      <c r="L210" s="639"/>
      <c r="M210" s="639"/>
      <c r="N210" s="639"/>
      <c r="O210" s="639"/>
      <c r="P210" s="346" t="s">
        <v>13</v>
      </c>
      <c r="Q210" s="625"/>
      <c r="R210" s="626"/>
      <c r="S210" s="626"/>
      <c r="T210" s="626"/>
      <c r="U210" s="627"/>
      <c r="V210" s="164"/>
      <c r="W210" s="165"/>
      <c r="X210" s="165"/>
      <c r="Y210" s="165"/>
    </row>
    <row r="211" spans="3:26" ht="43.2"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2"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5"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37"/>
      <c r="E214" s="634"/>
      <c r="F214" s="527" t="s">
        <v>460</v>
      </c>
      <c r="G214" s="528"/>
      <c r="H214" s="528"/>
      <c r="I214" s="528"/>
      <c r="J214" s="528"/>
      <c r="K214" s="528"/>
      <c r="L214" s="528"/>
      <c r="M214" s="528"/>
      <c r="N214" s="528"/>
      <c r="O214" s="528"/>
      <c r="P214" s="528"/>
      <c r="Q214" s="528"/>
      <c r="R214" s="528"/>
      <c r="S214" s="528"/>
      <c r="T214" s="528"/>
      <c r="U214" s="529"/>
      <c r="V214" s="164"/>
      <c r="W214" s="165"/>
      <c r="X214" s="165"/>
      <c r="Y214" s="165"/>
    </row>
    <row r="215" spans="3:26" ht="13.95"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5"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5"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5"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5"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5"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5"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5"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24100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1920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23840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5"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37"/>
      <c r="E231" s="634"/>
      <c r="F231" s="527" t="s">
        <v>455</v>
      </c>
      <c r="G231" s="528"/>
      <c r="H231" s="528"/>
      <c r="I231" s="528"/>
      <c r="J231" s="528"/>
      <c r="K231" s="528"/>
      <c r="L231" s="528"/>
      <c r="M231" s="528"/>
      <c r="N231" s="528"/>
      <c r="O231" s="528"/>
      <c r="P231" s="528"/>
      <c r="Q231" s="528"/>
      <c r="R231" s="528"/>
      <c r="S231" s="528"/>
      <c r="T231" s="528"/>
      <c r="U231" s="529"/>
      <c r="V231" s="164"/>
      <c r="W231" s="165"/>
      <c r="X231" s="165"/>
      <c r="Y231" s="165"/>
    </row>
    <row r="232" spans="3:27" ht="13.95"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5"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5"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5"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5"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5"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5"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5"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50000000000003"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50000000000003"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50000000000003"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v>
      </c>
      <c r="P27" s="700"/>
      <c r="Q27" s="700"/>
      <c r="R27" s="700"/>
      <c r="S27" s="49" t="s">
        <v>38</v>
      </c>
      <c r="T27" s="70"/>
      <c r="U27" s="70"/>
      <c r="X27" s="68" t="s">
        <v>39</v>
      </c>
      <c r="Y27" s="71"/>
      <c r="AG27" s="58"/>
      <c r="AH27" s="58"/>
      <c r="AI27" s="58"/>
      <c r="AJ27" s="58"/>
      <c r="AK27" s="742">
        <f>+AG18+O27</f>
        <v>10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0.6</v>
      </c>
      <c r="G30" s="712"/>
      <c r="H30" s="214" t="s">
        <v>198</v>
      </c>
      <c r="L30" s="709"/>
      <c r="O30" s="61"/>
      <c r="Q30" s="699">
        <f>+ROUND(Z28,1)+ROUND(Z29,1)+ROUND(Z30,1)</f>
        <v>10</v>
      </c>
      <c r="R30" s="700"/>
      <c r="S30" s="700"/>
      <c r="T30" s="700"/>
      <c r="U30" s="49" t="s">
        <v>16</v>
      </c>
      <c r="X30" s="697" t="s">
        <v>186</v>
      </c>
      <c r="Y30" s="698"/>
      <c r="Z30" s="690"/>
      <c r="AA30" s="691"/>
      <c r="AB30" s="691"/>
      <c r="AC30" s="691"/>
      <c r="AD30" s="691"/>
      <c r="AE30" s="49" t="s">
        <v>13</v>
      </c>
      <c r="AK30" s="651">
        <v>5</v>
      </c>
      <c r="AL30" s="652"/>
      <c r="AM30" s="652"/>
      <c r="AN30" s="652"/>
      <c r="AO30" s="57" t="s">
        <v>13</v>
      </c>
      <c r="AR30" s="758"/>
      <c r="AS30" s="755"/>
      <c r="AT30" s="755"/>
      <c r="AU30" s="756"/>
    </row>
    <row r="31" spans="2:48" ht="27" customHeight="1" thickTop="1" thickBot="1" x14ac:dyDescent="0.2">
      <c r="B31" s="725" t="s">
        <v>375</v>
      </c>
      <c r="C31" s="676"/>
      <c r="D31" s="676"/>
      <c r="E31" s="677"/>
      <c r="F31" s="711">
        <v>1.7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0"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400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278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320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400</v>
      </c>
      <c r="P27" s="700"/>
      <c r="Q27" s="700"/>
      <c r="R27" s="700"/>
      <c r="S27" s="49" t="s">
        <v>38</v>
      </c>
      <c r="T27" s="70"/>
      <c r="U27" s="70"/>
      <c r="X27" s="68" t="s">
        <v>39</v>
      </c>
      <c r="Y27" s="71"/>
      <c r="AG27" s="58"/>
      <c r="AH27" s="58"/>
      <c r="AI27" s="58"/>
      <c r="AJ27" s="58"/>
      <c r="AK27" s="742">
        <f>+AG18+O27</f>
        <v>400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320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278</v>
      </c>
      <c r="G29" s="712"/>
      <c r="H29" s="214" t="s">
        <v>198</v>
      </c>
      <c r="L29" s="709"/>
      <c r="O29" s="61"/>
      <c r="P29" s="148"/>
      <c r="Q29" s="56" t="s">
        <v>183</v>
      </c>
      <c r="R29" s="676" t="s">
        <v>33</v>
      </c>
      <c r="S29" s="692"/>
      <c r="T29" s="692"/>
      <c r="U29" s="693"/>
      <c r="V29" s="53"/>
      <c r="W29" s="72"/>
      <c r="X29" s="697" t="s">
        <v>315</v>
      </c>
      <c r="Y29" s="698"/>
      <c r="Z29" s="690">
        <v>80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211.5</v>
      </c>
      <c r="G30" s="712"/>
      <c r="H30" s="214" t="s">
        <v>198</v>
      </c>
      <c r="L30" s="709"/>
      <c r="O30" s="61"/>
      <c r="Q30" s="699">
        <f>+ROUND(Z28,1)+ROUND(Z29,1)+ROUND(Z30,1)</f>
        <v>400</v>
      </c>
      <c r="R30" s="700"/>
      <c r="S30" s="700"/>
      <c r="T30" s="700"/>
      <c r="U30" s="49" t="s">
        <v>16</v>
      </c>
      <c r="X30" s="697" t="s">
        <v>186</v>
      </c>
      <c r="Y30" s="698"/>
      <c r="Z30" s="690"/>
      <c r="AA30" s="691"/>
      <c r="AB30" s="691"/>
      <c r="AC30" s="691"/>
      <c r="AD30" s="691"/>
      <c r="AE30" s="49" t="s">
        <v>13</v>
      </c>
      <c r="AK30" s="651">
        <v>300</v>
      </c>
      <c r="AL30" s="652"/>
      <c r="AM30" s="652"/>
      <c r="AN30" s="652"/>
      <c r="AO30" s="57" t="s">
        <v>13</v>
      </c>
      <c r="AR30" s="758"/>
      <c r="AS30" s="755"/>
      <c r="AT30" s="755"/>
      <c r="AU30" s="756"/>
    </row>
    <row r="31" spans="2:48" ht="27" customHeight="1" thickTop="1" thickBot="1" x14ac:dyDescent="0.2">
      <c r="B31" s="725" t="s">
        <v>375</v>
      </c>
      <c r="C31" s="676"/>
      <c r="D31" s="676"/>
      <c r="E31" s="677"/>
      <c r="F31" s="711">
        <v>232.8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18000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12235.999999999998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17900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18000</v>
      </c>
      <c r="P27" s="700"/>
      <c r="Q27" s="700"/>
      <c r="R27" s="700"/>
      <c r="S27" s="49" t="s">
        <v>38</v>
      </c>
      <c r="T27" s="70"/>
      <c r="U27" s="70"/>
      <c r="X27" s="68" t="s">
        <v>39</v>
      </c>
      <c r="Y27" s="71"/>
      <c r="AG27" s="58"/>
      <c r="AH27" s="58"/>
      <c r="AI27" s="58"/>
      <c r="AJ27" s="58"/>
      <c r="AK27" s="742">
        <f>+AG18+O27</f>
        <v>18000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17900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12235.999999999998</v>
      </c>
      <c r="G29" s="712"/>
      <c r="H29" s="214" t="s">
        <v>198</v>
      </c>
      <c r="L29" s="709"/>
      <c r="O29" s="61"/>
      <c r="P29" s="148"/>
      <c r="Q29" s="56" t="s">
        <v>183</v>
      </c>
      <c r="R29" s="676" t="s">
        <v>33</v>
      </c>
      <c r="S29" s="692"/>
      <c r="T29" s="692"/>
      <c r="U29" s="693"/>
      <c r="V29" s="53"/>
      <c r="W29" s="72"/>
      <c r="X29" s="697" t="s">
        <v>315</v>
      </c>
      <c r="Y29" s="698"/>
      <c r="Z29" s="690">
        <v>100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524.70000000000005</v>
      </c>
      <c r="G30" s="712"/>
      <c r="H30" s="214" t="s">
        <v>198</v>
      </c>
      <c r="L30" s="709"/>
      <c r="O30" s="61"/>
      <c r="Q30" s="699">
        <f>+ROUND(Z28,1)+ROUND(Z29,1)+ROUND(Z30,1)</f>
        <v>18000</v>
      </c>
      <c r="R30" s="700"/>
      <c r="S30" s="700"/>
      <c r="T30" s="700"/>
      <c r="U30" s="49" t="s">
        <v>16</v>
      </c>
      <c r="X30" s="697" t="s">
        <v>186</v>
      </c>
      <c r="Y30" s="698"/>
      <c r="Z30" s="690"/>
      <c r="AA30" s="691"/>
      <c r="AB30" s="691"/>
      <c r="AC30" s="691"/>
      <c r="AD30" s="691"/>
      <c r="AE30" s="49" t="s">
        <v>13</v>
      </c>
      <c r="AK30" s="651">
        <v>800</v>
      </c>
      <c r="AL30" s="652"/>
      <c r="AM30" s="652"/>
      <c r="AN30" s="652"/>
      <c r="AO30" s="57" t="s">
        <v>13</v>
      </c>
      <c r="AR30" s="758"/>
      <c r="AS30" s="755"/>
      <c r="AT30" s="755"/>
      <c r="AU30" s="756"/>
    </row>
    <row r="31" spans="2:48" ht="27" customHeight="1" thickTop="1" thickBot="1" x14ac:dyDescent="0.2">
      <c r="B31" s="725" t="s">
        <v>375</v>
      </c>
      <c r="C31" s="676"/>
      <c r="D31" s="676"/>
      <c r="E31" s="677"/>
      <c r="F31" s="711">
        <v>12165.3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株式会社フジタ　横浜支店</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8" workbookViewId="0">
      <selection activeCell="Y36" sqref="Y36"/>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350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220.89999999999998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350</v>
      </c>
      <c r="P27" s="700"/>
      <c r="Q27" s="700"/>
      <c r="R27" s="700"/>
      <c r="S27" s="49" t="s">
        <v>38</v>
      </c>
      <c r="T27" s="70"/>
      <c r="U27" s="70"/>
      <c r="X27" s="68" t="s">
        <v>39</v>
      </c>
      <c r="Y27" s="71"/>
      <c r="AG27" s="58"/>
      <c r="AH27" s="58"/>
      <c r="AI27" s="58"/>
      <c r="AJ27" s="58"/>
      <c r="AK27" s="742">
        <f>+AG18+O27</f>
        <v>350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220.89999999999998</v>
      </c>
      <c r="G29" s="712"/>
      <c r="H29" s="214" t="s">
        <v>198</v>
      </c>
      <c r="L29" s="709"/>
      <c r="O29" s="61"/>
      <c r="P29" s="148"/>
      <c r="Q29" s="56" t="s">
        <v>183</v>
      </c>
      <c r="R29" s="676" t="s">
        <v>33</v>
      </c>
      <c r="S29" s="692"/>
      <c r="T29" s="692"/>
      <c r="U29" s="693"/>
      <c r="V29" s="53"/>
      <c r="W29" s="72"/>
      <c r="X29" s="697" t="s">
        <v>315</v>
      </c>
      <c r="Y29" s="698"/>
      <c r="Z29" s="690">
        <v>50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166.8</v>
      </c>
      <c r="G30" s="712"/>
      <c r="H30" s="214" t="s">
        <v>198</v>
      </c>
      <c r="L30" s="709"/>
      <c r="O30" s="61"/>
      <c r="Q30" s="699">
        <f>+ROUND(Z28,1)+ROUND(Z29,1)+ROUND(Z30,1)</f>
        <v>350</v>
      </c>
      <c r="R30" s="700"/>
      <c r="S30" s="700"/>
      <c r="T30" s="700"/>
      <c r="U30" s="49" t="s">
        <v>16</v>
      </c>
      <c r="X30" s="697" t="s">
        <v>186</v>
      </c>
      <c r="Y30" s="698"/>
      <c r="Z30" s="690"/>
      <c r="AA30" s="691"/>
      <c r="AB30" s="691"/>
      <c r="AC30" s="691"/>
      <c r="AD30" s="691"/>
      <c r="AE30" s="49" t="s">
        <v>13</v>
      </c>
      <c r="AK30" s="651">
        <v>260</v>
      </c>
      <c r="AL30" s="652"/>
      <c r="AM30" s="652"/>
      <c r="AN30" s="652"/>
      <c r="AO30" s="57" t="s">
        <v>13</v>
      </c>
      <c r="AR30" s="758"/>
      <c r="AS30" s="755"/>
      <c r="AT30" s="755"/>
      <c r="AU30" s="756"/>
    </row>
    <row r="31" spans="2:48" ht="27" customHeight="1" thickTop="1" thickBot="1" x14ac:dyDescent="0.2">
      <c r="B31" s="725" t="s">
        <v>375</v>
      </c>
      <c r="C31" s="676"/>
      <c r="D31" s="676"/>
      <c r="E31" s="677"/>
      <c r="F31" s="711">
        <v>183.2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1" zoomScale="80" zoomScaleNormal="80" workbookViewId="0">
      <selection activeCell="B1" sqref="B1"/>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株式会社フジタ　横浜支店</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3065.2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92.3</v>
      </c>
      <c r="M9" s="377">
        <f>IF(OR(ｷ.紙くず!F24&gt;0,ｷ.紙くず!F24&lt;0),ｷ.紙くず!F24,IF(M$19&gt;0,"0",0))</f>
        <v>27.3</v>
      </c>
      <c r="N9" s="377">
        <f>IF(OR(ｸ.木くず!F24&gt;0,ｸ.木くず!F24&lt;0),ｸ.木くず!F24,IF(N$19&gt;0,"0",0))</f>
        <v>451.6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1.7</v>
      </c>
      <c r="T9" s="377">
        <f>IF(OR(ｾ.ｶﾞﾗｽ･ｺﾝｸﾘ･陶磁器くず!F24&gt;0,ｾ.ｶﾞﾗｽ･ｺﾝｸﾘ･陶磁器くず!F24&lt;0),ｾ.ｶﾞﾗｽ･ｺﾝｸﾘ･陶磁器くず!F24,IF(T$19&gt;0,"0",0))</f>
        <v>278</v>
      </c>
      <c r="U9" s="377">
        <f>IF(OR(ｿ.鉱さい!F24&gt;0,ｿ.鉱さい!F24&lt;0),ｿ.鉱さい!F24,IF(U$19&gt;0,"0",0))</f>
        <v>0</v>
      </c>
      <c r="V9" s="377">
        <f>IF(OR(ﾀ.がれき類!F24&gt;0,ﾀ.がれき類!F24&lt;0),ﾀ.がれき類!F24,IF(V$19&gt;0,"0",0))</f>
        <v>12235.999999999998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220.89999999999998</v>
      </c>
      <c r="AA9" s="379">
        <f>IF(SUM(G9:Z9)&gt;0,SUM(G9:Z9),IF(AA$19&gt;0,"0",0))</f>
        <v>16372.999999999998</v>
      </c>
    </row>
    <row r="10" spans="2:27" ht="24" customHeight="1" x14ac:dyDescent="0.2">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3065.2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92.3</v>
      </c>
      <c r="M14" s="383">
        <f>IF(OR(ｷ.紙くず!F29&gt;0,ｷ.紙くず!F29&lt;0),ｷ.紙くず!F29,IF(M$19&gt;0,"0",0))</f>
        <v>27.3</v>
      </c>
      <c r="N14" s="383">
        <f>IF(OR(ｸ.木くず!F29&gt;0,ｸ.木くず!F29&lt;0),ｸ.木くず!F29,IF(N$19&gt;0,"0",0))</f>
        <v>451.6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1.7</v>
      </c>
      <c r="T14" s="383">
        <f>IF(OR(ｾ.ｶﾞﾗｽ･ｺﾝｸﾘ･陶磁器くず!F29&gt;0,ｾ.ｶﾞﾗｽ･ｺﾝｸﾘ･陶磁器くず!F29&lt;0),ｾ.ｶﾞﾗｽ･ｺﾝｸﾘ･陶磁器くず!F29,IF(T$19&gt;0,"0",0))</f>
        <v>278</v>
      </c>
      <c r="U14" s="383">
        <f>IF(OR(ｿ.鉱さい!F29&gt;0,ｿ.鉱さい!F29&lt;0),ｿ.鉱さい!F29,IF(U$19&gt;0,"0",0))</f>
        <v>0</v>
      </c>
      <c r="V14" s="383">
        <f>IF(OR(ﾀ.がれき類!F29&gt;0,ﾀ.がれき類!F29&lt;0),ﾀ.がれき類!F29,IF(V$19&gt;0,"0",0))</f>
        <v>12235.999999999998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220.89999999999998</v>
      </c>
      <c r="AA14" s="385">
        <f t="shared" si="0"/>
        <v>16372.999999999998</v>
      </c>
    </row>
    <row r="15" spans="2:27" ht="24" customHeight="1" x14ac:dyDescent="0.2">
      <c r="B15" s="172" t="s">
        <v>228</v>
      </c>
      <c r="C15" s="782" t="s">
        <v>299</v>
      </c>
      <c r="D15" s="782"/>
      <c r="E15" s="782"/>
      <c r="F15" s="783"/>
      <c r="G15" s="383">
        <f>IF(OR(ｱ.燃え殻!F30&gt;0,ｱ.燃え殻!F30&lt;0),ｱ.燃え殻!F30,IF(G$19&gt;0,"0",0))</f>
        <v>0</v>
      </c>
      <c r="H15" s="383">
        <f>IF(OR(ｲ.汚泥!F30&gt;0,ｲ.汚泥!F30&lt;0),ｲ.汚泥!F30,IF(H$19&gt;0,"0",0))</f>
        <v>4</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86.3</v>
      </c>
      <c r="M15" s="383">
        <f>IF(OR(ｷ.紙くず!F30&gt;0,ｷ.紙くず!F30&lt;0),ｷ.紙くず!F30,IF(M$19&gt;0,"0",0))</f>
        <v>15.1</v>
      </c>
      <c r="N15" s="383">
        <f>IF(OR(ｸ.木くず!F30&gt;0,ｸ.木くず!F30&lt;0),ｸ.木くず!F30,IF(N$19&gt;0,"0",0))</f>
        <v>63.1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0.6</v>
      </c>
      <c r="T15" s="383">
        <f>IF(OR(ｾ.ｶﾞﾗｽ･ｺﾝｸﾘ･陶磁器くず!F30&gt;0,ｾ.ｶﾞﾗｽ･ｺﾝｸﾘ･陶磁器くず!F30&lt;0),ｾ.ｶﾞﾗｽ･ｺﾝｸﾘ･陶磁器くず!F30,IF(T$19&gt;0,"0",0))</f>
        <v>211.5</v>
      </c>
      <c r="U15" s="383">
        <f>IF(OR(ｿ.鉱さい!F30&gt;0,ｿ.鉱さい!F30&lt;0),ｿ.鉱さい!F30,IF(U$19&gt;0,"0",0))</f>
        <v>0</v>
      </c>
      <c r="V15" s="383">
        <f>IF(OR(ﾀ.がれき類!F30&gt;0,ﾀ.がれき類!F30&lt;0),ﾀ.がれき類!F30,IF(V$19&gt;0,"0",0))</f>
        <v>524.70000000000005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166.8</v>
      </c>
      <c r="AA15" s="385">
        <f t="shared" si="0"/>
        <v>1072.1000000000001</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3065.2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76.3</v>
      </c>
      <c r="M16" s="383">
        <f>IF(OR(ｷ.紙くず!F31&gt;0,ｷ.紙くず!F31&lt;0),ｷ.紙くず!F31,IF(M$19&gt;0,"0",0))</f>
        <v>27.3</v>
      </c>
      <c r="N16" s="383">
        <f>IF(OR(ｸ.木くず!F31&gt;0,ｸ.木くず!F31&lt;0),ｸ.木くず!F31,IF(N$19&gt;0,"0",0))</f>
        <v>451.6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1.7</v>
      </c>
      <c r="T16" s="383">
        <f>IF(OR(ｾ.ｶﾞﾗｽ･ｺﾝｸﾘ･陶磁器くず!F31&gt;0,ｾ.ｶﾞﾗｽ･ｺﾝｸﾘ･陶磁器くず!F31&lt;0),ｾ.ｶﾞﾗｽ･ｺﾝｸﾘ･陶磁器くず!F31,IF(T$19&gt;0,"0",0))</f>
        <v>232.8</v>
      </c>
      <c r="U16" s="383">
        <f>IF(OR(ｿ.鉱さい!F31&gt;0,ｿ.鉱さい!F31&lt;0),ｿ.鉱さい!F31,IF(U$19&gt;0,"0",0))</f>
        <v>0</v>
      </c>
      <c r="V16" s="383">
        <f>IF(OR(ﾀ.がれき類!F31&gt;0,ﾀ.がれき類!F31&lt;0),ﾀ.がれき類!F31,IF(V$19&gt;0,"0",0))</f>
        <v>12165.3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183.2</v>
      </c>
      <c r="AA16" s="385">
        <f t="shared" si="0"/>
        <v>16203.4</v>
      </c>
    </row>
    <row r="17" spans="2:27" ht="24" customHeight="1" x14ac:dyDescent="0.2">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+G37+G25+G23+G22+G21-G20</f>
        <v>0</v>
      </c>
      <c r="H19" s="389">
        <f t="shared" ref="H19:Z19" si="1">+H37+H25+H23+H22+H21-H20</f>
        <v>4500</v>
      </c>
      <c r="I19" s="389">
        <f t="shared" si="1"/>
        <v>0</v>
      </c>
      <c r="J19" s="389">
        <f t="shared" si="1"/>
        <v>0</v>
      </c>
      <c r="K19" s="389">
        <f t="shared" si="1"/>
        <v>0</v>
      </c>
      <c r="L19" s="389">
        <f t="shared" si="1"/>
        <v>150</v>
      </c>
      <c r="M19" s="389">
        <f t="shared" si="1"/>
        <v>40</v>
      </c>
      <c r="N19" s="389">
        <f t="shared" si="1"/>
        <v>650</v>
      </c>
      <c r="O19" s="389">
        <f t="shared" si="1"/>
        <v>0</v>
      </c>
      <c r="P19" s="389">
        <f t="shared" si="1"/>
        <v>0</v>
      </c>
      <c r="Q19" s="389">
        <f t="shared" si="1"/>
        <v>0</v>
      </c>
      <c r="R19" s="389">
        <f t="shared" si="1"/>
        <v>0</v>
      </c>
      <c r="S19" s="389">
        <f t="shared" si="1"/>
        <v>10</v>
      </c>
      <c r="T19" s="389">
        <f t="shared" si="1"/>
        <v>400</v>
      </c>
      <c r="U19" s="389">
        <f t="shared" si="1"/>
        <v>0</v>
      </c>
      <c r="V19" s="389">
        <f t="shared" si="1"/>
        <v>18000</v>
      </c>
      <c r="W19" s="389">
        <f t="shared" si="1"/>
        <v>0</v>
      </c>
      <c r="X19" s="389">
        <f t="shared" si="1"/>
        <v>0</v>
      </c>
      <c r="Y19" s="389">
        <f t="shared" si="1"/>
        <v>0</v>
      </c>
      <c r="Z19" s="390">
        <f t="shared" si="1"/>
        <v>350</v>
      </c>
      <c r="AA19" s="391">
        <f t="shared" ref="AA19:AA25" si="2">SUM(G19:Z19)</f>
        <v>24100</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76" t="s">
        <v>173</v>
      </c>
      <c r="D37" s="129" t="s">
        <v>179</v>
      </c>
      <c r="E37" s="797" t="s">
        <v>234</v>
      </c>
      <c r="F37" s="798"/>
      <c r="G37" s="424">
        <f t="shared" ref="G37:Z37" si="8">+G38+G42</f>
        <v>0</v>
      </c>
      <c r="H37" s="424">
        <f t="shared" si="8"/>
        <v>4500</v>
      </c>
      <c r="I37" s="424">
        <f t="shared" si="8"/>
        <v>0</v>
      </c>
      <c r="J37" s="424">
        <f t="shared" si="8"/>
        <v>0</v>
      </c>
      <c r="K37" s="424">
        <f t="shared" si="8"/>
        <v>0</v>
      </c>
      <c r="L37" s="424">
        <f t="shared" si="8"/>
        <v>150</v>
      </c>
      <c r="M37" s="424">
        <f t="shared" si="8"/>
        <v>40</v>
      </c>
      <c r="N37" s="424">
        <f t="shared" si="8"/>
        <v>650</v>
      </c>
      <c r="O37" s="424">
        <f t="shared" si="8"/>
        <v>0</v>
      </c>
      <c r="P37" s="424">
        <f t="shared" si="8"/>
        <v>0</v>
      </c>
      <c r="Q37" s="424">
        <f t="shared" si="8"/>
        <v>0</v>
      </c>
      <c r="R37" s="424">
        <f t="shared" si="8"/>
        <v>0</v>
      </c>
      <c r="S37" s="424">
        <f t="shared" si="8"/>
        <v>10</v>
      </c>
      <c r="T37" s="424">
        <f t="shared" si="8"/>
        <v>400</v>
      </c>
      <c r="U37" s="424">
        <f t="shared" si="8"/>
        <v>0</v>
      </c>
      <c r="V37" s="424">
        <f t="shared" si="8"/>
        <v>18000</v>
      </c>
      <c r="W37" s="424">
        <f t="shared" si="8"/>
        <v>0</v>
      </c>
      <c r="X37" s="424">
        <f t="shared" si="8"/>
        <v>0</v>
      </c>
      <c r="Y37" s="424">
        <f t="shared" si="8"/>
        <v>0</v>
      </c>
      <c r="Z37" s="425">
        <f t="shared" si="8"/>
        <v>350</v>
      </c>
      <c r="AA37" s="426">
        <f t="shared" si="4"/>
        <v>24100</v>
      </c>
    </row>
    <row r="38" spans="2:27" ht="24" customHeight="1" x14ac:dyDescent="0.2">
      <c r="B38" s="170"/>
      <c r="C38" s="776"/>
      <c r="D38" s="227"/>
      <c r="E38" s="225" t="s">
        <v>319</v>
      </c>
      <c r="F38" s="443"/>
      <c r="G38" s="415">
        <f t="shared" ref="G38:Z38" si="9">SUM(G39:G41)</f>
        <v>0</v>
      </c>
      <c r="H38" s="415">
        <f t="shared" si="9"/>
        <v>4500</v>
      </c>
      <c r="I38" s="415">
        <f t="shared" si="9"/>
        <v>0</v>
      </c>
      <c r="J38" s="415">
        <f t="shared" si="9"/>
        <v>0</v>
      </c>
      <c r="K38" s="415">
        <f t="shared" si="9"/>
        <v>0</v>
      </c>
      <c r="L38" s="415">
        <f t="shared" si="9"/>
        <v>150</v>
      </c>
      <c r="M38" s="415">
        <f t="shared" si="9"/>
        <v>40</v>
      </c>
      <c r="N38" s="415">
        <f t="shared" si="9"/>
        <v>650</v>
      </c>
      <c r="O38" s="415">
        <f t="shared" si="9"/>
        <v>0</v>
      </c>
      <c r="P38" s="415">
        <f t="shared" si="9"/>
        <v>0</v>
      </c>
      <c r="Q38" s="415">
        <f t="shared" si="9"/>
        <v>0</v>
      </c>
      <c r="R38" s="415">
        <f t="shared" si="9"/>
        <v>0</v>
      </c>
      <c r="S38" s="415">
        <f t="shared" si="9"/>
        <v>10</v>
      </c>
      <c r="T38" s="415">
        <f t="shared" si="9"/>
        <v>400</v>
      </c>
      <c r="U38" s="415">
        <f t="shared" si="9"/>
        <v>0</v>
      </c>
      <c r="V38" s="415">
        <f t="shared" si="9"/>
        <v>18000</v>
      </c>
      <c r="W38" s="415">
        <f t="shared" si="9"/>
        <v>0</v>
      </c>
      <c r="X38" s="415">
        <f t="shared" si="9"/>
        <v>0</v>
      </c>
      <c r="Y38" s="415">
        <f t="shared" si="9"/>
        <v>0</v>
      </c>
      <c r="Z38" s="416">
        <f t="shared" si="9"/>
        <v>350</v>
      </c>
      <c r="AA38" s="417">
        <f t="shared" si="4"/>
        <v>24100</v>
      </c>
    </row>
    <row r="39" spans="2:27" ht="24" customHeight="1" x14ac:dyDescent="0.2">
      <c r="B39" s="170"/>
      <c r="C39" s="776"/>
      <c r="D39" s="228"/>
      <c r="E39" s="223"/>
      <c r="F39" s="221" t="s">
        <v>233</v>
      </c>
      <c r="G39" s="418">
        <f>+ｱ.燃え殻!$Z$28</f>
        <v>0</v>
      </c>
      <c r="H39" s="418">
        <f>+ｲ.汚泥!$Z$28</f>
        <v>4500</v>
      </c>
      <c r="I39" s="418">
        <f>+ｳ.廃油!$Z$28</f>
        <v>0</v>
      </c>
      <c r="J39" s="418">
        <f>+ｴ.廃酸!$Z$28</f>
        <v>0</v>
      </c>
      <c r="K39" s="418">
        <f>+ｵ.廃ｱﾙｶﾘ!$Z$28</f>
        <v>0</v>
      </c>
      <c r="L39" s="418">
        <f>+ｶ.廃ﾌﾟﾗ類!$Z$28</f>
        <v>120</v>
      </c>
      <c r="M39" s="418">
        <f>+ｷ.紙くず!$Z$28</f>
        <v>40</v>
      </c>
      <c r="N39" s="418">
        <f>+ｸ.木くず!$Z$28</f>
        <v>650</v>
      </c>
      <c r="O39" s="418">
        <f>+ｹ.繊維くず!$Z$28</f>
        <v>0</v>
      </c>
      <c r="P39" s="418">
        <f>+ｺ.動植物性残さ!$Z$28</f>
        <v>0</v>
      </c>
      <c r="Q39" s="418">
        <f>+ｻ.動物系固形不要物!$Z$28</f>
        <v>0</v>
      </c>
      <c r="R39" s="418">
        <f>+ｼ.ｺﾞﾑくず!$Z$28</f>
        <v>0</v>
      </c>
      <c r="S39" s="418">
        <f>+ｽ.金属くず!$Z$28</f>
        <v>10</v>
      </c>
      <c r="T39" s="418">
        <f>+ｾ.ｶﾞﾗｽ･ｺﾝｸﾘ･陶磁器くず!$Z$28</f>
        <v>320</v>
      </c>
      <c r="U39" s="418">
        <f>+ｿ.鉱さい!$Z$28</f>
        <v>0</v>
      </c>
      <c r="V39" s="418">
        <f>+ﾀ.がれき類!$Z$28</f>
        <v>17900</v>
      </c>
      <c r="W39" s="418">
        <f>+ﾁ.動物のふん尿!$Z$28</f>
        <v>0</v>
      </c>
      <c r="X39" s="418">
        <f>+ﾂ.動物の死体!$Z$28</f>
        <v>0</v>
      </c>
      <c r="Y39" s="418">
        <f>+ﾃ.ばいじん!$Z$28</f>
        <v>0</v>
      </c>
      <c r="Z39" s="419">
        <f>+ﾄ.混合廃棄物その他!$Z$28</f>
        <v>300</v>
      </c>
      <c r="AA39" s="420">
        <f t="shared" si="4"/>
        <v>23840</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30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80</v>
      </c>
      <c r="U40" s="418">
        <f>+ｿ.鉱さい!$Z$29</f>
        <v>0</v>
      </c>
      <c r="V40" s="418">
        <f>+ﾀ.がれき類!$Z$29</f>
        <v>100</v>
      </c>
      <c r="W40" s="418">
        <f>+ﾁ.動物のふん尿!$Z$29</f>
        <v>0</v>
      </c>
      <c r="X40" s="418">
        <f>+ﾂ.動物の死体!$Z$29</f>
        <v>0</v>
      </c>
      <c r="Y40" s="418">
        <f>+ﾃ.ばいじん!$Z$29</f>
        <v>0</v>
      </c>
      <c r="Z40" s="419">
        <f>+ﾄ.混合廃棄物その他!$Z$29</f>
        <v>50</v>
      </c>
      <c r="AA40" s="420">
        <f t="shared" si="4"/>
        <v>260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95" t="s">
        <v>349</v>
      </c>
      <c r="E43" s="795"/>
      <c r="F43" s="796"/>
      <c r="G43" s="427">
        <f>+ｱ.燃え殻!$AK$27</f>
        <v>0</v>
      </c>
      <c r="H43" s="427">
        <f>+ｲ.汚泥!$AK$27</f>
        <v>4500</v>
      </c>
      <c r="I43" s="427">
        <f>+ｳ.廃油!$AK$27</f>
        <v>0</v>
      </c>
      <c r="J43" s="427">
        <f>+ｴ.廃酸!$AK$27</f>
        <v>0</v>
      </c>
      <c r="K43" s="427">
        <f>+ｵ.廃ｱﾙｶﾘ!$AK$27</f>
        <v>0</v>
      </c>
      <c r="L43" s="427">
        <f>+ｶ.廃ﾌﾟﾗ類!$AK$27</f>
        <v>150</v>
      </c>
      <c r="M43" s="427">
        <f>+ｷ.紙くず!$AK$27</f>
        <v>40</v>
      </c>
      <c r="N43" s="427">
        <f>+ｸ.木くず!$AK$27</f>
        <v>650</v>
      </c>
      <c r="O43" s="427">
        <f>+ｹ.繊維くず!$AK$27</f>
        <v>0</v>
      </c>
      <c r="P43" s="427">
        <f>+ｺ.動植物性残さ!$AK$27</f>
        <v>0</v>
      </c>
      <c r="Q43" s="427">
        <f>+ｻ.動物系固形不要物!$AK$27</f>
        <v>0</v>
      </c>
      <c r="R43" s="427">
        <f>+ｼ.ｺﾞﾑくず!$AK$27</f>
        <v>0</v>
      </c>
      <c r="S43" s="427">
        <f>+ｽ.金属くず!$AK$27</f>
        <v>10</v>
      </c>
      <c r="T43" s="427">
        <f>+ｾ.ｶﾞﾗｽ･ｺﾝｸﾘ･陶磁器くず!$AK$27</f>
        <v>400</v>
      </c>
      <c r="U43" s="427">
        <f>+ｿ.鉱さい!$AK$27</f>
        <v>0</v>
      </c>
      <c r="V43" s="427">
        <f>+ﾀ.がれき類!$AK$27</f>
        <v>18000</v>
      </c>
      <c r="W43" s="427">
        <f>+ﾁ.動物のふん尿!$AK$27</f>
        <v>0</v>
      </c>
      <c r="X43" s="427">
        <f>+ﾂ.動物の死体!$AK$27</f>
        <v>0</v>
      </c>
      <c r="Y43" s="427">
        <f>+ﾃ.ばいじん!$AK$27</f>
        <v>0</v>
      </c>
      <c r="Z43" s="428">
        <f>+ﾄ.混合廃棄物その他!$AK$27</f>
        <v>350</v>
      </c>
      <c r="AA43" s="429">
        <f t="shared" si="4"/>
        <v>24100</v>
      </c>
    </row>
    <row r="44" spans="2:27" ht="24" customHeight="1" x14ac:dyDescent="0.2">
      <c r="B44" s="170"/>
      <c r="C44" s="177"/>
      <c r="D44" s="175" t="s">
        <v>188</v>
      </c>
      <c r="E44" s="778" t="s">
        <v>236</v>
      </c>
      <c r="F44" s="779"/>
      <c r="G44" s="430">
        <f>+ｱ.燃え殻!$AK$30</f>
        <v>0</v>
      </c>
      <c r="H44" s="430">
        <f>+ｲ.汚泥!$AK$30</f>
        <v>300</v>
      </c>
      <c r="I44" s="430">
        <f>+ｳ.廃油!$AK$30</f>
        <v>0</v>
      </c>
      <c r="J44" s="430">
        <f>+ｴ.廃酸!$AK$30</f>
        <v>0</v>
      </c>
      <c r="K44" s="430">
        <f>+ｵ.廃ｱﾙｶﾘ!$AK$30</f>
        <v>0</v>
      </c>
      <c r="L44" s="430">
        <f>+ｶ.廃ﾌﾟﾗ類!$AK$30</f>
        <v>135</v>
      </c>
      <c r="M44" s="430">
        <f>+ｷ.紙くず!$AK$30</f>
        <v>20</v>
      </c>
      <c r="N44" s="430">
        <f>+ｸ.木くず!$AK$30</f>
        <v>100</v>
      </c>
      <c r="O44" s="430">
        <f>+ｹ.繊維くず!$AK$30</f>
        <v>0</v>
      </c>
      <c r="P44" s="430">
        <f>+ｺ.動植物性残さ!$AK$30</f>
        <v>0</v>
      </c>
      <c r="Q44" s="430">
        <f>+ｻ.動物系固形不要物!$AK$30</f>
        <v>0</v>
      </c>
      <c r="R44" s="430">
        <f>+ｼ.ｺﾞﾑくず!$AK$30</f>
        <v>0</v>
      </c>
      <c r="S44" s="430">
        <f>+ｽ.金属くず!$AK$30</f>
        <v>5</v>
      </c>
      <c r="T44" s="430">
        <f>+ｾ.ｶﾞﾗｽ･ｺﾝｸﾘ･陶磁器くず!$AK$30</f>
        <v>300</v>
      </c>
      <c r="U44" s="430">
        <f>+ｿ.鉱さい!$AK$30</f>
        <v>0</v>
      </c>
      <c r="V44" s="430">
        <f>+ﾀ.がれき類!$AK$30</f>
        <v>800</v>
      </c>
      <c r="W44" s="430">
        <f>+ﾁ.動物のふん尿!$AK$30</f>
        <v>0</v>
      </c>
      <c r="X44" s="430">
        <f>+ﾂ.動物の死体!$AK$30</f>
        <v>0</v>
      </c>
      <c r="Y44" s="430">
        <f>+ﾃ.ばいじん!$AK$30</f>
        <v>0</v>
      </c>
      <c r="Z44" s="431">
        <f>+ﾄ.混合廃棄物その他!$AK$30</f>
        <v>260</v>
      </c>
      <c r="AA44" s="432">
        <f t="shared" si="4"/>
        <v>1920</v>
      </c>
    </row>
    <row r="45" spans="2:27" ht="24" customHeight="1" x14ac:dyDescent="0.2">
      <c r="B45" s="170"/>
      <c r="C45" s="177"/>
      <c r="D45" s="442" t="s">
        <v>190</v>
      </c>
      <c r="E45" s="805" t="s">
        <v>237</v>
      </c>
      <c r="F45" s="806"/>
      <c r="G45" s="433">
        <f>+ｱ.燃え殻!$AR$24</f>
        <v>0</v>
      </c>
      <c r="H45" s="433">
        <f>+ｲ.汚泥!$AR$24</f>
        <v>4500</v>
      </c>
      <c r="I45" s="433">
        <f>+ｳ.廃油!$AR$24</f>
        <v>0</v>
      </c>
      <c r="J45" s="433">
        <f>+ｴ.廃酸!$AR$24</f>
        <v>0</v>
      </c>
      <c r="K45" s="433">
        <f>+ｵ.廃ｱﾙｶﾘ!$AR$24</f>
        <v>0</v>
      </c>
      <c r="L45" s="433">
        <f>+ｶ.廃ﾌﾟﾗ類!$AR$24</f>
        <v>120</v>
      </c>
      <c r="M45" s="433">
        <f>+ｷ.紙くず!$AR$24</f>
        <v>40</v>
      </c>
      <c r="N45" s="433">
        <f>+ｸ.木くず!$AR$24</f>
        <v>650</v>
      </c>
      <c r="O45" s="433">
        <f>+ｹ.繊維くず!$AR$24</f>
        <v>0</v>
      </c>
      <c r="P45" s="433">
        <f>+ｺ.動植物性残さ!$AR$24</f>
        <v>0</v>
      </c>
      <c r="Q45" s="433">
        <f>+ｻ.動物系固形不要物!$AR$24</f>
        <v>0</v>
      </c>
      <c r="R45" s="433">
        <f>+ｼ.ｺﾞﾑくず!$AR$24</f>
        <v>0</v>
      </c>
      <c r="S45" s="433">
        <f>+ｽ.金属くず!$AR$24</f>
        <v>10</v>
      </c>
      <c r="T45" s="433">
        <f>+ｾ.ｶﾞﾗｽ･ｺﾝｸﾘ･陶磁器くず!$AR$24</f>
        <v>320</v>
      </c>
      <c r="U45" s="433">
        <f>+ｿ.鉱さい!$AR$24</f>
        <v>0</v>
      </c>
      <c r="V45" s="433">
        <f>+ﾀ.がれき類!$AR$24</f>
        <v>17900</v>
      </c>
      <c r="W45" s="433">
        <f>+ﾁ.動物のふん尿!$AR$24</f>
        <v>0</v>
      </c>
      <c r="X45" s="433">
        <f>+ﾂ.動物の死体!$AR$24</f>
        <v>0</v>
      </c>
      <c r="Y45" s="433">
        <f>+ﾃ.ばいじん!$AR$24</f>
        <v>0</v>
      </c>
      <c r="Z45" s="434">
        <f>+ﾄ.混合廃棄物その他!$AR$24</f>
        <v>300</v>
      </c>
      <c r="AA45" s="435">
        <f t="shared" si="4"/>
        <v>23840</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7565.2</v>
      </c>
      <c r="I55" s="480">
        <f t="shared" si="10"/>
        <v>0</v>
      </c>
      <c r="J55" s="480">
        <f t="shared" si="10"/>
        <v>0</v>
      </c>
      <c r="K55" s="480">
        <f t="shared" si="10"/>
        <v>0</v>
      </c>
      <c r="L55" s="480">
        <f t="shared" si="10"/>
        <v>242.3</v>
      </c>
      <c r="M55" s="480">
        <f t="shared" si="10"/>
        <v>67.3</v>
      </c>
      <c r="N55" s="480">
        <f t="shared" si="10"/>
        <v>1101.5999999999999</v>
      </c>
      <c r="O55" s="480">
        <f t="shared" si="10"/>
        <v>0</v>
      </c>
      <c r="P55" s="480">
        <f t="shared" si="10"/>
        <v>0</v>
      </c>
      <c r="Q55" s="480">
        <f t="shared" si="10"/>
        <v>0</v>
      </c>
      <c r="R55" s="480">
        <f t="shared" si="10"/>
        <v>0</v>
      </c>
      <c r="S55" s="480">
        <f t="shared" si="10"/>
        <v>11.7</v>
      </c>
      <c r="T55" s="480">
        <f t="shared" si="10"/>
        <v>678</v>
      </c>
      <c r="U55" s="480">
        <f t="shared" si="10"/>
        <v>0</v>
      </c>
      <c r="V55" s="480">
        <f t="shared" si="10"/>
        <v>30236</v>
      </c>
      <c r="W55" s="480">
        <f t="shared" si="10"/>
        <v>0</v>
      </c>
      <c r="X55" s="480">
        <f t="shared" si="10"/>
        <v>0</v>
      </c>
      <c r="Y55" s="480">
        <f t="shared" si="10"/>
        <v>0</v>
      </c>
      <c r="Z55" s="480">
        <f t="shared" si="10"/>
        <v>570.9</v>
      </c>
      <c r="AA55" s="481">
        <f>+AA9+AA19+AA20</f>
        <v>40473</v>
      </c>
    </row>
    <row r="56" spans="6:27" ht="13.2" x14ac:dyDescent="0.2">
      <c r="F56" s="76"/>
    </row>
    <row r="57" spans="6:27" ht="13.2" x14ac:dyDescent="0.2">
      <c r="F57" s="76"/>
    </row>
    <row r="58" spans="6:27" ht="13.2" x14ac:dyDescent="0.2">
      <c r="F58" s="76"/>
    </row>
    <row r="59" spans="6:27" ht="13.2"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351</v>
      </c>
    </row>
    <row r="2" spans="1:23" ht="16.2" customHeight="1" x14ac:dyDescent="0.2">
      <c r="C2" s="82"/>
    </row>
    <row r="3" spans="1:23" ht="13.95" customHeight="1" thickBot="1" x14ac:dyDescent="0.2">
      <c r="U3" s="104"/>
      <c r="V3" s="104"/>
      <c r="W3" s="104"/>
    </row>
    <row r="4" spans="1:23" ht="13.2" x14ac:dyDescent="0.2">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2" customHeight="1" x14ac:dyDescent="0.15">
      <c r="C6" s="608" t="s">
        <v>416</v>
      </c>
      <c r="D6" s="608"/>
      <c r="E6" s="608"/>
      <c r="F6" s="608"/>
      <c r="G6" s="608"/>
      <c r="H6" s="608"/>
      <c r="I6" s="608"/>
      <c r="J6" s="608"/>
      <c r="K6" s="608"/>
      <c r="L6" s="608"/>
      <c r="M6" s="608"/>
      <c r="N6" s="608"/>
      <c r="O6" s="608"/>
      <c r="P6" s="608"/>
      <c r="Q6" s="608"/>
      <c r="R6" s="608"/>
      <c r="S6" s="608"/>
      <c r="T6" s="608"/>
      <c r="U6" s="608"/>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99999999999999" customHeight="1" x14ac:dyDescent="0.15">
      <c r="C10" s="86"/>
      <c r="U10" s="87"/>
    </row>
    <row r="11" spans="1:23" ht="13.2" x14ac:dyDescent="0.2">
      <c r="C11" s="86"/>
      <c r="P11" s="842" t="str">
        <f>+表紙!P35</f>
        <v>令和   7年   6月   23日</v>
      </c>
      <c r="Q11" s="843"/>
      <c r="R11" s="843"/>
      <c r="S11" s="843"/>
      <c r="T11" s="844"/>
      <c r="U11" s="281"/>
    </row>
    <row r="12" spans="1:23" ht="13.2" customHeight="1" x14ac:dyDescent="0.15">
      <c r="C12" s="86"/>
      <c r="S12" s="43"/>
      <c r="T12" s="43"/>
      <c r="U12" s="88"/>
    </row>
    <row r="13" spans="1:23" ht="13.2" x14ac:dyDescent="0.2">
      <c r="C13" s="852" t="str">
        <f>+表紙!C37</f>
        <v>横浜市長</v>
      </c>
      <c r="D13" s="853"/>
      <c r="E13" s="853"/>
      <c r="F13" s="853"/>
      <c r="G13" s="23" t="s">
        <v>5</v>
      </c>
      <c r="H13" s="23"/>
      <c r="U13" s="87"/>
    </row>
    <row r="14" spans="1:23" ht="13.2" customHeight="1" x14ac:dyDescent="0.15">
      <c r="C14" s="86"/>
      <c r="U14" s="87"/>
    </row>
    <row r="15" spans="1:23" ht="13.2"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神奈川県横浜市神奈川区金港町７－３</v>
      </c>
      <c r="M16" s="851"/>
      <c r="N16" s="851"/>
      <c r="O16" s="851"/>
      <c r="P16" s="851"/>
      <c r="Q16" s="851"/>
      <c r="R16" s="851"/>
      <c r="S16" s="851"/>
      <c r="T16" s="851"/>
      <c r="U16" s="282"/>
    </row>
    <row r="17" spans="1:21" ht="26.25" customHeight="1" x14ac:dyDescent="0.15">
      <c r="C17" s="86"/>
      <c r="I17" s="25"/>
      <c r="J17" s="25" t="s">
        <v>7</v>
      </c>
      <c r="K17" s="25"/>
      <c r="L17" s="851" t="str">
        <f>+表紙!L41</f>
        <v>株式会社フジタ　横浜支店
執行役員支店長　内 藤　元 一</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045-594-8742</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株式会社フジタ　横浜支店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2204</v>
      </c>
      <c r="Q25" s="823"/>
      <c r="R25" s="823"/>
      <c r="S25" s="823"/>
      <c r="T25" s="823"/>
      <c r="U25" s="824"/>
    </row>
    <row r="26" spans="1:21" ht="26.25" customHeight="1" x14ac:dyDescent="0.15">
      <c r="C26" s="570" t="s">
        <v>11</v>
      </c>
      <c r="D26" s="571"/>
      <c r="E26" s="572"/>
      <c r="F26" s="838" t="str">
        <f>+表紙!F50</f>
        <v>神奈川県横浜市神奈川区金港町７－３</v>
      </c>
      <c r="G26" s="839"/>
      <c r="H26" s="839"/>
      <c r="I26" s="839"/>
      <c r="J26" s="839"/>
      <c r="K26" s="839"/>
      <c r="L26" s="839"/>
      <c r="M26" s="839"/>
      <c r="N26" s="341" t="s">
        <v>172</v>
      </c>
      <c r="O26"/>
      <c r="P26"/>
      <c r="Q26" s="833" t="str">
        <f>IF(+表紙!Q50="","",+表紙!Q50)</f>
        <v>045-594-8742</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17901</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132</v>
      </c>
      <c r="G37" s="865"/>
      <c r="H37" s="865"/>
      <c r="I37" s="865"/>
      <c r="J37" s="865"/>
      <c r="K37" s="865"/>
      <c r="L37" s="865"/>
      <c r="M37" s="865"/>
      <c r="N37" s="865"/>
      <c r="O37" s="865"/>
      <c r="P37" s="865"/>
      <c r="Q37" s="865"/>
      <c r="R37" s="865"/>
      <c r="S37" s="865"/>
      <c r="T37" s="865"/>
      <c r="U37" s="866"/>
    </row>
    <row r="38" spans="3:21" ht="13.95"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5"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5"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5"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5"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5"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5"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5"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5"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5"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5"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5"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5"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5"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5"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5"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5"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5"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5"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5"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5"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2">
      <c r="A66" s="22">
        <v>6</v>
      </c>
      <c r="C66" s="891"/>
      <c r="D66" s="488"/>
      <c r="E66" s="523"/>
      <c r="F66" s="186" t="s">
        <v>200</v>
      </c>
      <c r="G66" s="193"/>
      <c r="H66" s="193"/>
      <c r="I66" s="193"/>
      <c r="J66" s="193"/>
      <c r="K66" s="871">
        <f>+表紙!K90</f>
        <v>16372.999999999998</v>
      </c>
      <c r="L66" s="871"/>
      <c r="M66" s="871"/>
      <c r="N66" s="871"/>
      <c r="O66" s="871"/>
      <c r="P66" s="193" t="s">
        <v>13</v>
      </c>
      <c r="Q66" s="869"/>
      <c r="R66" s="869"/>
      <c r="S66" s="869"/>
      <c r="T66" s="869"/>
      <c r="U66" s="870"/>
      <c r="V66" s="292"/>
      <c r="W66" s="292"/>
      <c r="X66" s="102"/>
    </row>
    <row r="67" spans="1:24" ht="13.95" customHeight="1" x14ac:dyDescent="0.2">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5" customHeight="1" x14ac:dyDescent="0.15">
      <c r="C70" s="891"/>
      <c r="D70" s="488"/>
      <c r="E70" s="523"/>
      <c r="F70" s="856" t="str">
        <f>IF(COUNTA(表紙!F94)=1,+表紙!F94,"")</f>
        <v>・計画時の製品の二次製品化の検討・実施
・部材プレカットの検討・実施
・簡易梱包の推進
・新築工事での廃棄物総量の削減を目標として事業場ごとの実績原単位を社内公表</v>
      </c>
      <c r="G70" s="857"/>
      <c r="H70" s="857"/>
      <c r="I70" s="857"/>
      <c r="J70" s="857"/>
      <c r="K70" s="857"/>
      <c r="L70" s="857"/>
      <c r="M70" s="857"/>
      <c r="N70" s="857"/>
      <c r="O70" s="857"/>
      <c r="P70" s="857"/>
      <c r="Q70" s="857"/>
      <c r="R70" s="857"/>
      <c r="S70" s="857"/>
      <c r="T70" s="857"/>
      <c r="U70" s="858"/>
      <c r="V70" s="164"/>
    </row>
    <row r="71" spans="1:24" ht="13.95"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5"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5"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5"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5"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5"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5"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2">
      <c r="A81" s="22">
        <v>8</v>
      </c>
      <c r="C81" s="863"/>
      <c r="D81" s="537"/>
      <c r="E81" s="634"/>
      <c r="F81" s="186" t="s">
        <v>200</v>
      </c>
      <c r="G81" s="193"/>
      <c r="H81" s="193"/>
      <c r="I81" s="193"/>
      <c r="J81" s="193"/>
      <c r="K81" s="871">
        <f>+表紙!K105</f>
        <v>24100</v>
      </c>
      <c r="L81" s="871"/>
      <c r="M81" s="871"/>
      <c r="N81" s="871"/>
      <c r="O81" s="871"/>
      <c r="P81" s="246" t="s">
        <v>13</v>
      </c>
      <c r="Q81" s="869"/>
      <c r="R81" s="869"/>
      <c r="S81" s="869"/>
      <c r="T81" s="869"/>
      <c r="U81" s="870"/>
      <c r="V81" s="292"/>
      <c r="W81" s="292"/>
      <c r="X81" s="102"/>
    </row>
    <row r="82" spans="1:24" ht="13.95" customHeight="1" x14ac:dyDescent="0.2">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5" customHeight="1" x14ac:dyDescent="0.15">
      <c r="C85" s="863"/>
      <c r="D85" s="537"/>
      <c r="E85" s="634"/>
      <c r="F85" s="856" t="str">
        <f>IF(COUNTA(表紙!F109)=1,+表紙!F109,"")</f>
        <v>前年度に同じ</v>
      </c>
      <c r="G85" s="857"/>
      <c r="H85" s="857"/>
      <c r="I85" s="857"/>
      <c r="J85" s="857"/>
      <c r="K85" s="857"/>
      <c r="L85" s="857"/>
      <c r="M85" s="857"/>
      <c r="N85" s="857"/>
      <c r="O85" s="857"/>
      <c r="P85" s="857"/>
      <c r="Q85" s="857"/>
      <c r="R85" s="857"/>
      <c r="S85" s="857"/>
      <c r="T85" s="857"/>
      <c r="U85" s="858"/>
      <c r="V85" s="179"/>
    </row>
    <row r="86" spans="1:24" ht="13.95"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5"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5"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5"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5"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5"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5"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5"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5" customHeight="1" x14ac:dyDescent="0.15">
      <c r="C96" s="231"/>
      <c r="D96" s="537"/>
      <c r="E96" s="634"/>
      <c r="F96" s="856" t="str">
        <f>IF(COUNTA(表紙!F120)=1,+表紙!F120,"")</f>
        <v>・基本分別品目：がれき類３種、ガラ・陶、廃プラ、金属、木、廃石膏ボード、ダンボール
・混合廃棄物削減を目標として、事業場ごとの実績原単位を社内公表
・処分会社と連携した分別に関する教育実施
・保管場所での分別品目の例示</v>
      </c>
      <c r="G96" s="857"/>
      <c r="H96" s="857"/>
      <c r="I96" s="857"/>
      <c r="J96" s="857"/>
      <c r="K96" s="857"/>
      <c r="L96" s="857"/>
      <c r="M96" s="857"/>
      <c r="N96" s="857"/>
      <c r="O96" s="857"/>
      <c r="P96" s="857"/>
      <c r="Q96" s="857"/>
      <c r="R96" s="857"/>
      <c r="S96" s="857"/>
      <c r="T96" s="857"/>
      <c r="U96" s="858"/>
      <c r="V96" s="179"/>
    </row>
    <row r="97" spans="3:24" ht="13.95"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5"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5"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5"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37"/>
      <c r="E102" s="634"/>
      <c r="F102" s="892" t="str">
        <f>IF(COUNTA(表紙!F126)=1,+表紙!F126,"")</f>
        <v>前年度に同じ</v>
      </c>
      <c r="G102" s="893"/>
      <c r="H102" s="893"/>
      <c r="I102" s="893"/>
      <c r="J102" s="893"/>
      <c r="K102" s="893"/>
      <c r="L102" s="893"/>
      <c r="M102" s="893"/>
      <c r="N102" s="893"/>
      <c r="O102" s="893"/>
      <c r="P102" s="893"/>
      <c r="Q102" s="893"/>
      <c r="R102" s="893"/>
      <c r="S102" s="893"/>
      <c r="T102" s="893"/>
      <c r="U102" s="894"/>
      <c r="V102" s="179"/>
    </row>
    <row r="103" spans="3:24" ht="13.95"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5"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5"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5"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5"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5"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37"/>
      <c r="E112" s="637"/>
      <c r="F112" s="856" t="str">
        <f>IF(COUNTA(表紙!F136)=1,+表紙!F136,"")</f>
        <v>該当なし</v>
      </c>
      <c r="G112" s="857"/>
      <c r="H112" s="857"/>
      <c r="I112" s="857"/>
      <c r="J112" s="857"/>
      <c r="K112" s="857"/>
      <c r="L112" s="857"/>
      <c r="M112" s="857"/>
      <c r="N112" s="857"/>
      <c r="O112" s="857"/>
      <c r="P112" s="857"/>
      <c r="Q112" s="857"/>
      <c r="R112" s="857"/>
      <c r="S112" s="857"/>
      <c r="T112" s="857"/>
      <c r="U112" s="858"/>
      <c r="V112" s="164"/>
    </row>
    <row r="113" spans="3:24" ht="13.95"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5"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5"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5"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5"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5"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5"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5"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37"/>
      <c r="E123" s="634"/>
      <c r="F123" s="856" t="str">
        <f>IF(COUNTA(表紙!F147)=1,+表紙!F147,"")</f>
        <v>該当なし</v>
      </c>
      <c r="G123" s="857"/>
      <c r="H123" s="857"/>
      <c r="I123" s="857"/>
      <c r="J123" s="857"/>
      <c r="K123" s="857"/>
      <c r="L123" s="857"/>
      <c r="M123" s="857"/>
      <c r="N123" s="857"/>
      <c r="O123" s="857"/>
      <c r="P123" s="857"/>
      <c r="Q123" s="857"/>
      <c r="R123" s="857"/>
      <c r="S123" s="857"/>
      <c r="T123" s="857"/>
      <c r="U123" s="858"/>
      <c r="V123" s="164"/>
    </row>
    <row r="124" spans="3:24" ht="13.95"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5"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5"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5"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5"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5"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5"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50000000000003"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5"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37"/>
      <c r="E136" s="634"/>
      <c r="F136" s="856" t="str">
        <f>IF(COUNTA(表紙!F160)=1,+表紙!F160,"")</f>
        <v>全量委託処理しているため、該当なし</v>
      </c>
      <c r="G136" s="857"/>
      <c r="H136" s="857"/>
      <c r="I136" s="857"/>
      <c r="J136" s="857"/>
      <c r="K136" s="857"/>
      <c r="L136" s="857"/>
      <c r="M136" s="857"/>
      <c r="N136" s="857"/>
      <c r="O136" s="857"/>
      <c r="P136" s="857"/>
      <c r="Q136" s="857"/>
      <c r="R136" s="857"/>
      <c r="S136" s="857"/>
      <c r="T136" s="857"/>
      <c r="U136" s="858"/>
      <c r="V136" s="164"/>
    </row>
    <row r="137" spans="3:24" ht="13.95"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5"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5"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5"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5"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5"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5"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5"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50000000000003"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37"/>
      <c r="E148" s="634"/>
      <c r="F148" s="856" t="str">
        <f>IF(COUNTA(表紙!F172)=1,+表紙!F172,"")</f>
        <v>委託処理を原則としているため、特になし</v>
      </c>
      <c r="G148" s="857"/>
      <c r="H148" s="857"/>
      <c r="I148" s="857"/>
      <c r="J148" s="857"/>
      <c r="K148" s="857"/>
      <c r="L148" s="857"/>
      <c r="M148" s="857"/>
      <c r="N148" s="857"/>
      <c r="O148" s="857"/>
      <c r="P148" s="857"/>
      <c r="Q148" s="857"/>
      <c r="R148" s="857"/>
      <c r="S148" s="857"/>
      <c r="T148" s="857"/>
      <c r="U148" s="858"/>
      <c r="V148" s="164"/>
    </row>
    <row r="149" spans="3:24" ht="13.95"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5"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5"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5"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5"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5"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5"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5"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37"/>
      <c r="E161" s="637"/>
      <c r="F161" s="856" t="str">
        <f>IF(COUNTA(表紙!F185)=1,+表紙!F185,"")</f>
        <v>該当なし</v>
      </c>
      <c r="G161" s="857"/>
      <c r="H161" s="857"/>
      <c r="I161" s="857"/>
      <c r="J161" s="857"/>
      <c r="K161" s="857"/>
      <c r="L161" s="857"/>
      <c r="M161" s="857"/>
      <c r="N161" s="857"/>
      <c r="O161" s="857"/>
      <c r="P161" s="857"/>
      <c r="Q161" s="857"/>
      <c r="R161" s="857"/>
      <c r="S161" s="857"/>
      <c r="T161" s="857"/>
      <c r="U161" s="858"/>
      <c r="V161" s="164"/>
    </row>
    <row r="162" spans="3:24" ht="13.95"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5"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5"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5"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5"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5"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5"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5"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37"/>
      <c r="E173" s="634"/>
      <c r="F173" s="856" t="str">
        <f>IF(COUNTA(表紙!F197)=1,+表紙!F197,"")</f>
        <v>該当なし</v>
      </c>
      <c r="G173" s="857"/>
      <c r="H173" s="857"/>
      <c r="I173" s="857"/>
      <c r="J173" s="857"/>
      <c r="K173" s="857"/>
      <c r="L173" s="857"/>
      <c r="M173" s="857"/>
      <c r="N173" s="857"/>
      <c r="O173" s="857"/>
      <c r="P173" s="857"/>
      <c r="Q173" s="857"/>
      <c r="R173" s="857"/>
      <c r="S173" s="857"/>
      <c r="T173" s="857"/>
      <c r="U173" s="858"/>
      <c r="V173" s="164"/>
    </row>
    <row r="174" spans="3:24" ht="13.95"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5"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5"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5"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5"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5"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5"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5"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37"/>
      <c r="E184" s="634"/>
      <c r="F184" s="640" t="s">
        <v>267</v>
      </c>
      <c r="G184" s="641"/>
      <c r="H184" s="641"/>
      <c r="I184" s="641"/>
      <c r="J184" s="641"/>
      <c r="K184" s="874">
        <f>+表紙!K208</f>
        <v>16372.999999999998</v>
      </c>
      <c r="L184" s="874"/>
      <c r="M184" s="874"/>
      <c r="N184" s="874"/>
      <c r="O184" s="874"/>
      <c r="P184" s="198" t="s">
        <v>13</v>
      </c>
      <c r="Q184" s="898" t="s">
        <v>293</v>
      </c>
      <c r="R184" s="899"/>
      <c r="S184" s="899"/>
      <c r="T184" s="899"/>
      <c r="U184" s="900"/>
      <c r="V184" s="292"/>
      <c r="W184" s="292"/>
      <c r="X184" s="179"/>
    </row>
    <row r="185" spans="3:24" ht="43.2" customHeight="1" x14ac:dyDescent="0.15">
      <c r="C185" s="195"/>
      <c r="D185" s="537"/>
      <c r="E185" s="634"/>
      <c r="F185" s="263"/>
      <c r="G185" s="631" t="s">
        <v>223</v>
      </c>
      <c r="H185" s="632"/>
      <c r="I185" s="632"/>
      <c r="J185" s="632"/>
      <c r="K185" s="874">
        <f>+表紙!K209</f>
        <v>1072.1000000000001</v>
      </c>
      <c r="L185" s="874"/>
      <c r="M185" s="874"/>
      <c r="N185" s="874"/>
      <c r="O185" s="874"/>
      <c r="P185" s="346" t="s">
        <v>13</v>
      </c>
      <c r="Q185" s="901"/>
      <c r="R185" s="902"/>
      <c r="S185" s="902"/>
      <c r="T185" s="902"/>
      <c r="U185" s="903"/>
      <c r="V185" s="292"/>
      <c r="W185" s="292"/>
      <c r="X185" s="179"/>
    </row>
    <row r="186" spans="3:24" ht="43.2" customHeight="1" x14ac:dyDescent="0.15">
      <c r="C186" s="195"/>
      <c r="D186" s="537"/>
      <c r="E186" s="634"/>
      <c r="F186" s="263"/>
      <c r="G186" s="631" t="s">
        <v>224</v>
      </c>
      <c r="H186" s="632"/>
      <c r="I186" s="632"/>
      <c r="J186" s="632"/>
      <c r="K186" s="874">
        <f>+表紙!K210</f>
        <v>16203.4</v>
      </c>
      <c r="L186" s="874"/>
      <c r="M186" s="874"/>
      <c r="N186" s="874"/>
      <c r="O186" s="874"/>
      <c r="P186" s="346" t="s">
        <v>13</v>
      </c>
      <c r="Q186" s="901"/>
      <c r="R186" s="902"/>
      <c r="S186" s="902"/>
      <c r="T186" s="902"/>
      <c r="U186" s="903"/>
      <c r="V186" s="292"/>
      <c r="W186" s="292"/>
      <c r="X186" s="179"/>
    </row>
    <row r="187" spans="3:24" ht="43.2"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2"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5"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37"/>
      <c r="E190" s="634"/>
      <c r="F190" s="856" t="str">
        <f>IF(COUNTA(表紙!F214)=1,+表紙!F214,"")</f>
        <v>・契約時における施設確認の原則実施
・再生利用業者への優先委託
・支店での委託契約締結とマニフェスト発行
・方針として、優良認定処理業者、熱回収認定業者への優先委託</v>
      </c>
      <c r="G190" s="857"/>
      <c r="H190" s="857"/>
      <c r="I190" s="857"/>
      <c r="J190" s="857"/>
      <c r="K190" s="857"/>
      <c r="L190" s="857"/>
      <c r="M190" s="857"/>
      <c r="N190" s="857"/>
      <c r="O190" s="857"/>
      <c r="P190" s="857"/>
      <c r="Q190" s="857"/>
      <c r="R190" s="857"/>
      <c r="S190" s="857"/>
      <c r="T190" s="857"/>
      <c r="U190" s="858"/>
      <c r="V190" s="164"/>
    </row>
    <row r="191" spans="3:24" ht="13.95"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5"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5"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5"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5"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5"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5"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5"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24100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1920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23840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5"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37"/>
      <c r="E207" s="634"/>
      <c r="F207" s="856" t="str">
        <f>IF(COUNTA(表紙!F231)=1,+表紙!F231,"")</f>
        <v>前年度に同じ</v>
      </c>
      <c r="G207" s="857"/>
      <c r="H207" s="857"/>
      <c r="I207" s="857"/>
      <c r="J207" s="857"/>
      <c r="K207" s="857"/>
      <c r="L207" s="857"/>
      <c r="M207" s="857"/>
      <c r="N207" s="857"/>
      <c r="O207" s="857"/>
      <c r="P207" s="857"/>
      <c r="Q207" s="857"/>
      <c r="R207" s="857"/>
      <c r="S207" s="857"/>
      <c r="T207" s="857"/>
      <c r="U207" s="858"/>
      <c r="V207" s="179"/>
    </row>
    <row r="208" spans="3:24" ht="13.95"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5"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5"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5"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5"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5"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5"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5"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50000000000003"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50000000000003"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50000000000003"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4.9"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3" zoomScaleNormal="100"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4500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3065.2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4500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4500</v>
      </c>
      <c r="P27" s="700"/>
      <c r="Q27" s="700"/>
      <c r="R27" s="700"/>
      <c r="S27" s="49" t="s">
        <v>38</v>
      </c>
      <c r="T27" s="70"/>
      <c r="U27" s="70"/>
      <c r="X27" s="68" t="s">
        <v>39</v>
      </c>
      <c r="Y27" s="71"/>
      <c r="AG27" s="58"/>
      <c r="AH27" s="58"/>
      <c r="AI27" s="58"/>
      <c r="AJ27" s="58"/>
      <c r="AK27" s="742">
        <f>+AG18+O27</f>
        <v>4500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4500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3065.2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4</v>
      </c>
      <c r="G30" s="712"/>
      <c r="H30" s="214" t="s">
        <v>198</v>
      </c>
      <c r="L30" s="709"/>
      <c r="O30" s="61"/>
      <c r="Q30" s="699">
        <f>+ROUND(Z28,1)+ROUND(Z29,1)+ROUND(Z30,1)</f>
        <v>4500</v>
      </c>
      <c r="R30" s="700"/>
      <c r="S30" s="700"/>
      <c r="T30" s="700"/>
      <c r="U30" s="49" t="s">
        <v>16</v>
      </c>
      <c r="X30" s="697" t="s">
        <v>186</v>
      </c>
      <c r="Y30" s="698"/>
      <c r="Z30" s="690"/>
      <c r="AA30" s="691"/>
      <c r="AB30" s="691"/>
      <c r="AC30" s="691"/>
      <c r="AD30" s="691"/>
      <c r="AE30" s="49" t="s">
        <v>13</v>
      </c>
      <c r="AK30" s="651">
        <v>300</v>
      </c>
      <c r="AL30" s="652"/>
      <c r="AM30" s="652"/>
      <c r="AN30" s="652"/>
      <c r="AO30" s="57" t="s">
        <v>13</v>
      </c>
      <c r="AR30" s="758"/>
      <c r="AS30" s="755"/>
      <c r="AT30" s="755"/>
      <c r="AU30" s="756"/>
    </row>
    <row r="31" spans="2:48" ht="27" customHeight="1" thickTop="1" thickBot="1" x14ac:dyDescent="0.2">
      <c r="B31" s="725" t="s">
        <v>375</v>
      </c>
      <c r="C31" s="676"/>
      <c r="D31" s="676"/>
      <c r="E31" s="677"/>
      <c r="F31" s="711">
        <v>3065.2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92.3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150</v>
      </c>
      <c r="P27" s="700"/>
      <c r="Q27" s="700"/>
      <c r="R27" s="700"/>
      <c r="S27" s="49" t="s">
        <v>38</v>
      </c>
      <c r="T27" s="70"/>
      <c r="U27" s="70"/>
      <c r="X27" s="68" t="s">
        <v>39</v>
      </c>
      <c r="Y27" s="71"/>
      <c r="AG27" s="58"/>
      <c r="AH27" s="58"/>
      <c r="AI27" s="58"/>
      <c r="AJ27" s="58"/>
      <c r="AK27" s="742">
        <f>+AG18+O27</f>
        <v>150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120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92.3</v>
      </c>
      <c r="G29" s="712"/>
      <c r="H29" s="214" t="s">
        <v>198</v>
      </c>
      <c r="L29" s="709"/>
      <c r="O29" s="61"/>
      <c r="P29" s="148"/>
      <c r="Q29" s="56" t="s">
        <v>183</v>
      </c>
      <c r="R29" s="676" t="s">
        <v>33</v>
      </c>
      <c r="S29" s="692"/>
      <c r="T29" s="692"/>
      <c r="U29" s="693"/>
      <c r="V29" s="53"/>
      <c r="W29" s="72"/>
      <c r="X29" s="697" t="s">
        <v>315</v>
      </c>
      <c r="Y29" s="698"/>
      <c r="Z29" s="690">
        <v>30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86.3</v>
      </c>
      <c r="G30" s="712"/>
      <c r="H30" s="214" t="s">
        <v>198</v>
      </c>
      <c r="L30" s="709"/>
      <c r="O30" s="61"/>
      <c r="Q30" s="699">
        <f>+ROUND(Z28,1)+ROUND(Z29,1)+ROUND(Z30,1)</f>
        <v>150</v>
      </c>
      <c r="R30" s="700"/>
      <c r="S30" s="700"/>
      <c r="T30" s="700"/>
      <c r="U30" s="49" t="s">
        <v>16</v>
      </c>
      <c r="X30" s="697" t="s">
        <v>186</v>
      </c>
      <c r="Y30" s="698"/>
      <c r="Z30" s="690"/>
      <c r="AA30" s="691"/>
      <c r="AB30" s="691"/>
      <c r="AC30" s="691"/>
      <c r="AD30" s="691"/>
      <c r="AE30" s="49" t="s">
        <v>13</v>
      </c>
      <c r="AK30" s="651">
        <v>135</v>
      </c>
      <c r="AL30" s="652"/>
      <c r="AM30" s="652"/>
      <c r="AN30" s="652"/>
      <c r="AO30" s="57" t="s">
        <v>13</v>
      </c>
      <c r="AR30" s="758"/>
      <c r="AS30" s="755"/>
      <c r="AT30" s="755"/>
      <c r="AU30" s="756"/>
    </row>
    <row r="31" spans="2:48" ht="27" customHeight="1" thickTop="1" thickBot="1" x14ac:dyDescent="0.2">
      <c r="B31" s="725" t="s">
        <v>375</v>
      </c>
      <c r="C31" s="676"/>
      <c r="D31" s="676"/>
      <c r="E31" s="677"/>
      <c r="F31" s="711">
        <v>76.3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5"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40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27.3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v>
      </c>
      <c r="P27" s="700"/>
      <c r="Q27" s="700"/>
      <c r="R27" s="700"/>
      <c r="S27" s="49" t="s">
        <v>38</v>
      </c>
      <c r="T27" s="70"/>
      <c r="U27" s="70"/>
      <c r="X27" s="68" t="s">
        <v>39</v>
      </c>
      <c r="Y27" s="71"/>
      <c r="AG27" s="58"/>
      <c r="AH27" s="58"/>
      <c r="AI27" s="58"/>
      <c r="AJ27" s="58"/>
      <c r="AK27" s="742">
        <f>+AG18+O27</f>
        <v>40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40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27.3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15.1</v>
      </c>
      <c r="G30" s="712"/>
      <c r="H30" s="214" t="s">
        <v>198</v>
      </c>
      <c r="L30" s="709"/>
      <c r="O30" s="61"/>
      <c r="Q30" s="699">
        <f>+ROUND(Z28,1)+ROUND(Z29,1)+ROUND(Z30,1)</f>
        <v>40</v>
      </c>
      <c r="R30" s="700"/>
      <c r="S30" s="700"/>
      <c r="T30" s="700"/>
      <c r="U30" s="49" t="s">
        <v>16</v>
      </c>
      <c r="X30" s="697" t="s">
        <v>186</v>
      </c>
      <c r="Y30" s="698"/>
      <c r="Z30" s="690"/>
      <c r="AA30" s="691"/>
      <c r="AB30" s="691"/>
      <c r="AC30" s="691"/>
      <c r="AD30" s="691"/>
      <c r="AE30" s="49" t="s">
        <v>13</v>
      </c>
      <c r="AK30" s="651">
        <v>20</v>
      </c>
      <c r="AL30" s="652"/>
      <c r="AM30" s="652"/>
      <c r="AN30" s="652"/>
      <c r="AO30" s="57" t="s">
        <v>13</v>
      </c>
      <c r="AR30" s="758"/>
      <c r="AS30" s="755"/>
      <c r="AT30" s="755"/>
      <c r="AU30" s="756"/>
    </row>
    <row r="31" spans="2:48" ht="27" customHeight="1" thickTop="1" thickBot="1" x14ac:dyDescent="0.2">
      <c r="B31" s="725" t="s">
        <v>375</v>
      </c>
      <c r="C31" s="676"/>
      <c r="D31" s="676"/>
      <c r="E31" s="677"/>
      <c r="F31" s="711">
        <v>27.3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5"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株式会社フジタ　横浜支店</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650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451.6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650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650</v>
      </c>
      <c r="P27" s="700"/>
      <c r="Q27" s="700"/>
      <c r="R27" s="700"/>
      <c r="S27" s="49" t="s">
        <v>38</v>
      </c>
      <c r="T27" s="70"/>
      <c r="U27" s="70"/>
      <c r="X27" s="68" t="s">
        <v>39</v>
      </c>
      <c r="Y27" s="71"/>
      <c r="AG27" s="58"/>
      <c r="AH27" s="58"/>
      <c r="AI27" s="58"/>
      <c r="AJ27" s="58"/>
      <c r="AK27" s="742">
        <f>+AG18+O27</f>
        <v>650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650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451.6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63.1</v>
      </c>
      <c r="G30" s="712"/>
      <c r="H30" s="214" t="s">
        <v>198</v>
      </c>
      <c r="L30" s="709"/>
      <c r="O30" s="61"/>
      <c r="Q30" s="699">
        <f>+ROUND(Z28,1)+ROUND(Z29,1)+ROUND(Z30,1)</f>
        <v>650</v>
      </c>
      <c r="R30" s="700"/>
      <c r="S30" s="700"/>
      <c r="T30" s="700"/>
      <c r="U30" s="49" t="s">
        <v>16</v>
      </c>
      <c r="X30" s="697" t="s">
        <v>186</v>
      </c>
      <c r="Y30" s="698"/>
      <c r="Z30" s="690"/>
      <c r="AA30" s="691"/>
      <c r="AB30" s="691"/>
      <c r="AC30" s="691"/>
      <c r="AD30" s="691"/>
      <c r="AE30" s="49" t="s">
        <v>13</v>
      </c>
      <c r="AK30" s="651">
        <v>100</v>
      </c>
      <c r="AL30" s="652"/>
      <c r="AM30" s="652"/>
      <c r="AN30" s="652"/>
      <c r="AO30" s="57" t="s">
        <v>13</v>
      </c>
      <c r="AR30" s="758"/>
      <c r="AS30" s="755"/>
      <c r="AT30" s="755"/>
      <c r="AU30" s="756"/>
    </row>
    <row r="31" spans="2:48" ht="27" customHeight="1" thickTop="1" thickBot="1" x14ac:dyDescent="0.2">
      <c r="B31" s="725" t="s">
        <v>375</v>
      </c>
      <c r="C31" s="676"/>
      <c r="D31" s="676"/>
      <c r="E31" s="677"/>
      <c r="F31" s="711">
        <v>451.6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