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AA43C1E8-5EF8-4333-BD75-334BBFF2A6DC}" xr6:coauthVersionLast="47" xr6:coauthVersionMax="47" xr10:uidLastSave="{00000000-0000-0000-0000-000000000000}"/>
  <bookViews>
    <workbookView xWindow="2868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M49" i="94"/>
  <c r="F12" i="89"/>
  <c r="H24" i="89" s="1"/>
  <c r="Y18" i="91"/>
  <c r="P16" i="91" s="1"/>
  <c r="X58" i="94" s="1"/>
  <c r="H31" i="87" l="1"/>
  <c r="N49" i="94"/>
  <c r="H31" i="74"/>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<sst xmlns="http://schemas.openxmlformats.org/spreadsheetml/2006/main" count="3305" uniqueCount="475">
  <si>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</si>
  <si>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</si>
  <si>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</si>
  <si>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</si>
  <si>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</si>
  <si>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</si>
  <si>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</si>
  <si>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</si>
  <si>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</si>
  <si>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</si>
  <si>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</si>
  <si>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</si>
  <si>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</si>
  <si>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</si>
  <si>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</si>
  <si>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</si>
  <si>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</si>
  <si>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</si>
  <si>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</si>
  <si>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</si>
  <si>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</si>
  <si>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</si>
  <si>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</si>
  <si>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</si>
  <si>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</si>
  <si>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</si>
  <si>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</si>
  <si>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</si>
  <si>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</si>
  <si>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</si>
  <si>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</si>
  <si>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</si>
  <si>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</si>
  <si>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</si>
  <si>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</si>
  <si>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</si>
  <si>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</si>
  <si>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</si>
  <si>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</si>
  <si>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</si>
  <si>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</si>
  <si>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</si>
  <si>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</si>
  <si>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</si>
  <si>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</si>
  <si>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</si>
  <si>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</si>
  <si>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</si>
  <si>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</si>
  <si>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</si>
  <si>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</si>
  <si>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</si>
  <si>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</si>
  <si>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</si>
  <si>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</si>
  <si>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</si>
  <si>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</si>
  <si>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</si>
  <si>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</si>
  <si>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</si>
  <si>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</si>
  <si>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</si>
  <si>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</si>
  <si>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</si>
  <si>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</si>
  <si>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</si>
  <si>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</si>
  <si>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</si>
  <si>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</si>
  <si>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</si>
  <si>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</si>
  <si>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</si>
  <si>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</si>
  <si>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</si>
  <si>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</si>
  <si>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</si>
  <si>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</si>
  <si>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</si>
  <si>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</si>
  <si>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</si>
  <si>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</si>
  <si>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</si>
  <si>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</si>
  <si>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</si>
  <si>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</si>
  <si>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</si>
  <si>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</si>
  <si>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</si>
  <si>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</si>
  <si>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</si>
  <si>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</si>
  <si>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</si>
  <si>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</si>
  <si>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</si>
  <si>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</si>
  <si>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</si>
  <si>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</si>
  <si>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</si>
  <si>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</si>
  <si>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</si>
  <si>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</si>
  <si>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</si>
  <si>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</si>
  <si>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</si>
  <si>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</si>
  <si>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</si>
  <si>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</si>
  <si>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</si>
  <si>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</si>
  <si>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</si>
  <si>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</si>
  <si>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</si>
  <si>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</si>
  <si>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</si>
  <si>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</si>
  <si>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</si>
  <si>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</si>
  <si>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</si>
  <si>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</si>
  <si>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</si>
  <si>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</si>
  <si>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</si>
  <si>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</si>
  <si>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</si>
  <si>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</si>
  <si>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</si>
  <si>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</si>
  <si>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</si>
  <si>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</si>
  <si>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</si>
  <si>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</si>
  <si>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</si>
  <si>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</si>
  <si>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</si>
  <si>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</si>
  <si>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</si>
  <si>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</si>
  <si>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</si>
  <si>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</si>
  <si>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</si>
  <si>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</si>
  <si>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</si>
  <si>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</si>
  <si>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</si>
  <si>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</si>
  <si>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</si>
  <si>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</si>
  <si>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</si>
  <si>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</si>
  <si>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</si>
  <si>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</si>
  <si>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</si>
  <si>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</si>
  <si>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</si>
  <si>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</si>
  <si>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</si>
  <si>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</si>
  <si>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</si>
  <si>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</si>
  <si>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</si>
  <si>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</si>
  <si>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</si>
  <si>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</si>
  <si>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</si>
  <si>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</si>
  <si>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</si>
  <si>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</si>
  <si>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</si>
  <si>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</si>
  <si>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</si>
  <si>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</si>
  <si>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</si>
  <si>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</si>
  <si>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</si>
  <si>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</si>
  <si>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</si>
  <si>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</si>
  <si>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</si>
  <si>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</si>
  <si>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</si>
  <si>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</si>
  <si>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</si>
  <si>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</si>
  <si>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</si>
  <si>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</si>
  <si>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</si>
  <si>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</si>
  <si>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</si>
  <si>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</si>
  <si>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</si>
  <si>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</si>
  <si>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</si>
  <si>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</si>
  <si>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</si>
  <si>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</si>
  <si>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</si>
  <si>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</si>
  <si>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</si>
  <si>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</si>
  <si>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</si>
  <si>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</si>
  <si>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</si>
  <si>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</si>
  <si>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</si>
  <si>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</si>
  <si>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</si>
  <si>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</si>
  <si>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</si>
  <si>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</si>
  <si>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</si>
  <si>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</si>
  <si>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</si>
  <si>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</si>
  <si>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</si>
  <si>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</si>
  <si>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</si>
  <si>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</si>
  <si>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</si>
  <si>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</si>
  <si>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</si>
  <si>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</si>
  <si>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</si>
  <si>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</si>
  <si>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</si>
  <si>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</si>
  <si>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</si>
  <si>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</si>
  <si>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</si>
  <si>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</si>
  <si>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</si>
  <si>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</si>
  <si>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</si>
  <si>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</si>
  <si>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</si>
  <si>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</si>
  <si>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</si>
  <si>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</si>
  <si>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</si>
  <si>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</si>
  <si>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</si>
  <si>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</si>
  <si>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</si>
  <si>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</si>
  <si>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</si>
  <si>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</si>
  <si>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</si>
  <si>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</si>
  <si>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</si>
  <si>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</si>
  <si>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</si>
  <si>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</si>
  <si>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</si>
  <si>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</si>
  <si>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</si>
  <si>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</si>
  <si>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</si>
  <si>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</si>
  <si>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</si>
  <si>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</si>
  <si>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</si>
  <si>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</si>
  <si>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</si>
  <si>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</si>
  <si>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</si>
  <si>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</si>
  <si>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</si>
  <si>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</si>
  <si>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</si>
  <si>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</si>
  <si>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</si>
  <si>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</si>
  <si>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</si>
  <si>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</si>
  <si>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</si>
  <si>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</si>
  <si>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</si>
  <si>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</si>
  <si>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</si>
  <si>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</si>
  <si>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</si>
  <si>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</si>
  <si>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</si>
  <si>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</si>
  <si>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</si>
  <si>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</si>
  <si>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</si>
  <si>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</si>
  <si>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</si>
  <si>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</si>
  <si>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</si>
  <si>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</si>
  <si>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</si>
  <si>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</si>
  <si>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</si>
  <si>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</si>
  <si>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</si>
  <si>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</si>
  <si>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</si>
  <si>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</si>
  <si>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</si>
  <si>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</si>
  <si>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</si>
  <si>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</si>
  <si>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</si>
  <si>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</si>
  <si>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</si>
  <si>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</si>
  <si>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</si>
  <si>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</si>
  <si>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</si>
  <si>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</si>
  <si>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</si>
  <si>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</si>
  <si>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</si>
  <si>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</si>
  <si>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</si>
  <si>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</si>
  <si>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</si>
  <si>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</si>
  <si>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</si>
  <si>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</si>
  <si>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</si>
  <si>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</si>
  <si>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</si>
  <si>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</si>
  <si>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</si>
  <si>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</si>
  <si>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</si>
  <si>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</si>
  <si>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</si>
  <si>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</si>
  <si>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</si>
  <si>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</si>
  <si>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</si>
  <si>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</si>
  <si>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</si>
  <si>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</si>
  <si>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</si>
  <si>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</si>
  <si>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</si>
  <si>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</si>
  <si>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</si>
  <si>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</si>
  <si>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</si>
  <si>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</si>
  <si>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</si>
  <si>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</si>
  <si>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</si>
  <si>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</si>
  <si>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</si>
  <si>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</si>
  <si>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</si>
  <si>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</si>
  <si>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</si>
  <si>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</si>
  <si>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</si>
  <si>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</si>
  <si>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</si>
  <si>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</si>
  <si>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</si>
  <si>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</si>
  <si>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</si>
  <si>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</si>
  <si>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</si>
  <si>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</si>
  <si>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</si>
  <si>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</si>
  <si>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</si>
  <si>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</si>
  <si>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</si>
  <si>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</si>
  <si>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</si>
  <si>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</si>
  <si>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</si>
  <si>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</si>
  <si>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</si>
  <si>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</si>
  <si>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</si>
  <si>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</si>
  <si>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</si>
  <si>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</si>
  <si>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</si>
  <si>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</si>
  <si>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</si>
  <si>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</si>
  <si>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</si>
  <si>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</si>
  <si>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</si>
  <si>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</si>
  <si>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</si>
  <si>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</si>
  <si>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</si>
  <si>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</si>
  <si>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</si>
  <si>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</si>
  <si>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</si>
  <si>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</si>
  <si>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</si>
  <si>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</si>
  <si>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</si>
  <si>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</si>
  <si>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</si>
  <si>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</si>
  <si>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</si>
  <si>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</si>
  <si>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</si>
  <si>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</si>
  <si>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</si>
  <si>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</si>
  <si>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</si>
  <si>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</si>
  <si>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</si>
  <si>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</si>
  <si>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</si>
  <si>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</si>
  <si>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</si>
  <si>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</si>
  <si>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</si>
  <si>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</si>
  <si>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</si>
  <si>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</si>
  <si>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</si>
  <si>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</si>
  <si>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</si>
  <si>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</si>
  <si>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</si>
  <si>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</si>
  <si>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</si>
  <si>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</si>
  <si>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</si>
  <si>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</si>
  <si>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</si>
  <si>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</si>
  <si>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</si>
  <si>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</si>
  <si>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</si>
  <si>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</si>
  <si>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</si>
  <si>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</si>
  <si>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</si>
  <si>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</si>
  <si>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</si>
  <si>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</si>
  <si>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</si>
  <si>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</si>
  <si>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</si>
  <si>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</si>
  <si>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</si>
  <si>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</si>
  <si>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</si>
  <si>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</si>
  <si>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</si>
  <si>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</si>
  <si>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</si>
  <si>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</si>
  <si>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</si>
  <si>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</si>
  <si>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</si>
  <si>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</si>
  <si>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</si>
  <si>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</si>
  <si>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</si>
  <si>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</si>
  <si>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</si>
  <si>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清水建設株式会社　横浜支店</t>
    <phoneticPr fontId="3"/>
  </si>
  <si>
    <t>横浜市中区吉田町65番地</t>
    <phoneticPr fontId="3"/>
  </si>
  <si>
    <t>045-253-2245</t>
    <phoneticPr fontId="3"/>
  </si>
  <si>
    <t>横浜市中区吉田町65番地
清水建設株式会社　横浜支店</t>
    <phoneticPr fontId="3"/>
  </si>
  <si>
    <t>執行役員支店長　富永　秀行</t>
    <phoneticPr fontId="3"/>
  </si>
  <si>
    <t>045-261-3981</t>
    <phoneticPr fontId="3"/>
  </si>
  <si>
    <t>Ｄ－建設業</t>
    <phoneticPr fontId="3"/>
  </si>
  <si>
    <t>総合工事業</t>
    <phoneticPr fontId="3"/>
  </si>
  <si>
    <t>横浜市長</t>
    <phoneticPr fontId="3"/>
  </si>
  <si>
    <t>569名</t>
    <phoneticPr fontId="3"/>
  </si>
  <si>
    <t>令和  7年   6月  20日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</si>
</sst>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zoomScaleNormal="100" zoomScaleSheetLayoutView="100" workbookViewId="0">
      <selection activeCell="C26" sqref="C26"/>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474</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472</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467</v>
      </c>
      <c r="K39" s="575"/>
      <c r="L39" s="576"/>
      <c r="M39" s="576"/>
      <c r="N39" s="576"/>
      <c r="O39" s="577"/>
      <c r="Q39" s="24"/>
      <c r="R39" s="99"/>
    </row>
    <row r="40" spans="1:19" ht="26.25" customHeight="1">
      <c r="C40" s="88"/>
      <c r="D40" s="28"/>
      <c r="E40" s="28"/>
      <c r="F40" s="28"/>
      <c r="G40" s="28"/>
      <c r="H40" s="29" t="s">
        <v>7</v>
      </c>
      <c r="I40" s="29"/>
      <c r="J40" s="575" t="s">
        <v>468</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469</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464</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2188</v>
      </c>
      <c r="N48" s="602"/>
      <c r="O48" s="603"/>
    </row>
    <row r="49" spans="3:21" ht="18" customHeight="1">
      <c r="C49" s="552" t="s">
        <v>11</v>
      </c>
      <c r="D49" s="584"/>
      <c r="E49" s="585"/>
      <c r="F49" s="571" t="s">
        <v>465</v>
      </c>
      <c r="G49" s="572"/>
      <c r="H49" s="572"/>
      <c r="I49" s="572"/>
      <c r="J49" s="572"/>
      <c r="K49" s="572"/>
      <c r="L49" s="463" t="s">
        <v>172</v>
      </c>
      <c r="M49" s="466"/>
      <c r="N49" s="604" t="s">
        <v>466</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470</v>
      </c>
      <c r="G52" s="640"/>
      <c r="H52" s="640"/>
      <c r="I52" s="640"/>
      <c r="J52" s="36" t="s">
        <v>47</v>
      </c>
      <c r="K52" s="36"/>
      <c r="L52" s="641" t="s">
        <v>471</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97217</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t="s">
        <v>473</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49515.199999999997</v>
      </c>
      <c r="I63" s="292" t="s">
        <v>4</v>
      </c>
      <c r="J63" s="623" t="s">
        <v>324</v>
      </c>
      <c r="K63" s="624"/>
      <c r="L63" s="625"/>
      <c r="M63" s="621">
        <f>+別紙!AA14</f>
        <v>48515.199999999997</v>
      </c>
      <c r="N63" s="622"/>
      <c r="O63" s="479" t="s">
        <v>4</v>
      </c>
      <c r="P63" s="177"/>
      <c r="Q63" s="140"/>
      <c r="R63" s="140"/>
      <c r="S63" s="140"/>
      <c r="T63" s="140"/>
      <c r="U63" s="140"/>
    </row>
    <row r="64" spans="3:21" ht="24.75" customHeight="1">
      <c r="C64" s="620"/>
      <c r="D64" s="608" t="s">
        <v>301</v>
      </c>
      <c r="E64" s="609"/>
      <c r="F64" s="609"/>
      <c r="G64" s="610"/>
      <c r="H64" s="457">
        <f>+別紙!AA10</f>
        <v>1000</v>
      </c>
      <c r="I64" s="292" t="s">
        <v>4</v>
      </c>
      <c r="J64" s="623" t="s">
        <v>305</v>
      </c>
      <c r="K64" s="624"/>
      <c r="L64" s="625"/>
      <c r="M64" s="621">
        <f>+別紙!AA15</f>
        <v>4070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47849.2</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f>+別紙!AA18</f>
        <v>0.5</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v>
      </c>
      <c r="Q27" s="733"/>
      <c r="R27" s="733"/>
      <c r="S27" s="733"/>
      <c r="T27" s="54" t="s">
        <v>38</v>
      </c>
      <c r="U27" s="74"/>
      <c r="V27" s="74"/>
      <c r="Y27" s="72" t="s">
        <v>39</v>
      </c>
      <c r="Z27" s="75"/>
      <c r="AH27" s="63"/>
      <c r="AI27" s="63"/>
      <c r="AJ27" s="63"/>
      <c r="AK27" s="63"/>
      <c r="AL27" s="703">
        <f>+AH18+P27</f>
        <v>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1</v>
      </c>
      <c r="I30" s="674"/>
      <c r="J30" s="211" t="s">
        <v>198</v>
      </c>
      <c r="M30" s="682"/>
      <c r="P30" s="66"/>
      <c r="R30" s="687">
        <f>+ROUND(AA28,1)+ROUND(AA29,1)+ROUND(AA30,1)</f>
        <v>1</v>
      </c>
      <c r="S30" s="733"/>
      <c r="T30" s="733"/>
      <c r="U30" s="733"/>
      <c r="V30" s="54" t="s">
        <v>16</v>
      </c>
      <c r="Y30" s="688" t="s">
        <v>186</v>
      </c>
      <c r="Z30" s="689"/>
      <c r="AA30" s="729"/>
      <c r="AB30" s="730"/>
      <c r="AC30" s="730"/>
      <c r="AD30" s="730"/>
      <c r="AE30" s="730"/>
      <c r="AF30" s="54" t="s">
        <v>13</v>
      </c>
      <c r="AL30" s="706">
        <v>1</v>
      </c>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97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300</v>
      </c>
      <c r="E24" s="684"/>
      <c r="F24" s="684"/>
      <c r="G24" s="211" t="s">
        <v>198</v>
      </c>
      <c r="H24" s="673">
        <f>+F12</f>
        <v>97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97</v>
      </c>
      <c r="Q27" s="733"/>
      <c r="R27" s="733"/>
      <c r="S27" s="733"/>
      <c r="T27" s="54" t="s">
        <v>38</v>
      </c>
      <c r="U27" s="74"/>
      <c r="V27" s="74"/>
      <c r="Y27" s="72" t="s">
        <v>39</v>
      </c>
      <c r="Z27" s="75"/>
      <c r="AH27" s="63"/>
      <c r="AI27" s="63"/>
      <c r="AJ27" s="63"/>
      <c r="AK27" s="63"/>
      <c r="AL27" s="703">
        <f>+AH18+P27</f>
        <v>97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300</v>
      </c>
      <c r="E29" s="684"/>
      <c r="F29" s="684"/>
      <c r="G29" s="211" t="s">
        <v>198</v>
      </c>
      <c r="H29" s="673">
        <f>+AL27</f>
        <v>97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100</v>
      </c>
      <c r="E30" s="684"/>
      <c r="F30" s="684"/>
      <c r="G30" s="211" t="s">
        <v>198</v>
      </c>
      <c r="H30" s="673">
        <f>+AL30</f>
        <v>61</v>
      </c>
      <c r="I30" s="674"/>
      <c r="J30" s="211" t="s">
        <v>198</v>
      </c>
      <c r="M30" s="682"/>
      <c r="P30" s="66"/>
      <c r="R30" s="687">
        <f>+ROUND(AA28,1)+ROUND(AA29,1)+ROUND(AA30,1)</f>
        <v>97</v>
      </c>
      <c r="S30" s="733"/>
      <c r="T30" s="733"/>
      <c r="U30" s="733"/>
      <c r="V30" s="54" t="s">
        <v>16</v>
      </c>
      <c r="Y30" s="688" t="s">
        <v>186</v>
      </c>
      <c r="Z30" s="689"/>
      <c r="AA30" s="729"/>
      <c r="AB30" s="730"/>
      <c r="AC30" s="730"/>
      <c r="AD30" s="730"/>
      <c r="AE30" s="730"/>
      <c r="AF30" s="54" t="s">
        <v>13</v>
      </c>
      <c r="AL30" s="706">
        <v>61</v>
      </c>
      <c r="AM30" s="707"/>
      <c r="AN30" s="707"/>
      <c r="AO30" s="707"/>
      <c r="AP30" s="62" t="s">
        <v>13</v>
      </c>
      <c r="AS30" s="725"/>
      <c r="AT30" s="722"/>
      <c r="AU30" s="722"/>
      <c r="AV30" s="723"/>
      <c r="AW30" s="498"/>
    </row>
    <row r="31" spans="2:49" ht="27" customHeight="1" thickTop="1" thickBot="1">
      <c r="B31" s="660" t="s">
        <v>226</v>
      </c>
      <c r="C31" s="661"/>
      <c r="D31" s="684">
        <v>300</v>
      </c>
      <c r="E31" s="684"/>
      <c r="F31" s="684"/>
      <c r="G31" s="211" t="s">
        <v>198</v>
      </c>
      <c r="H31" s="673">
        <f>+AS24</f>
        <v>97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736.5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870</v>
      </c>
      <c r="E24" s="684"/>
      <c r="F24" s="684"/>
      <c r="G24" s="211" t="s">
        <v>198</v>
      </c>
      <c r="H24" s="673">
        <f>+F12</f>
        <v>736.5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626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736.5</v>
      </c>
      <c r="Q27" s="733"/>
      <c r="R27" s="733"/>
      <c r="S27" s="733"/>
      <c r="T27" s="54" t="s">
        <v>38</v>
      </c>
      <c r="U27" s="74"/>
      <c r="V27" s="74"/>
      <c r="Y27" s="72" t="s">
        <v>39</v>
      </c>
      <c r="Z27" s="75"/>
      <c r="AH27" s="63"/>
      <c r="AI27" s="63"/>
      <c r="AJ27" s="63"/>
      <c r="AK27" s="63"/>
      <c r="AL27" s="703">
        <f>+AH18+P27</f>
        <v>736.5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626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870</v>
      </c>
      <c r="E29" s="684"/>
      <c r="F29" s="684"/>
      <c r="G29" s="211" t="s">
        <v>198</v>
      </c>
      <c r="H29" s="673">
        <f>+AL27</f>
        <v>736.5</v>
      </c>
      <c r="I29" s="674"/>
      <c r="J29" s="211" t="s">
        <v>198</v>
      </c>
      <c r="M29" s="682"/>
      <c r="P29" s="66"/>
      <c r="Q29" s="158"/>
      <c r="R29" s="61" t="s">
        <v>183</v>
      </c>
      <c r="S29" s="728" t="s">
        <v>33</v>
      </c>
      <c r="T29" s="731"/>
      <c r="U29" s="731"/>
      <c r="V29" s="732"/>
      <c r="W29" s="58"/>
      <c r="X29" s="76"/>
      <c r="Y29" s="688" t="s">
        <v>258</v>
      </c>
      <c r="Z29" s="689"/>
      <c r="AA29" s="729">
        <v>32.9</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650</v>
      </c>
      <c r="E30" s="684"/>
      <c r="F30" s="684"/>
      <c r="G30" s="211" t="s">
        <v>198</v>
      </c>
      <c r="H30" s="673">
        <f>+AL30</f>
        <v>599.79999999999995</v>
      </c>
      <c r="I30" s="674"/>
      <c r="J30" s="211" t="s">
        <v>198</v>
      </c>
      <c r="M30" s="682"/>
      <c r="P30" s="66"/>
      <c r="R30" s="687">
        <f>+ROUND(AA28,1)+ROUND(AA29,1)+ROUND(AA30,1)</f>
        <v>658.9</v>
      </c>
      <c r="S30" s="733"/>
      <c r="T30" s="733"/>
      <c r="U30" s="733"/>
      <c r="V30" s="54" t="s">
        <v>16</v>
      </c>
      <c r="Y30" s="688" t="s">
        <v>186</v>
      </c>
      <c r="Z30" s="689"/>
      <c r="AA30" s="729"/>
      <c r="AB30" s="730"/>
      <c r="AC30" s="730"/>
      <c r="AD30" s="730"/>
      <c r="AE30" s="730"/>
      <c r="AF30" s="54" t="s">
        <v>13</v>
      </c>
      <c r="AL30" s="706">
        <v>599.79999999999995</v>
      </c>
      <c r="AM30" s="707"/>
      <c r="AN30" s="707"/>
      <c r="AO30" s="707"/>
      <c r="AP30" s="62" t="s">
        <v>13</v>
      </c>
      <c r="AS30" s="725"/>
      <c r="AT30" s="722"/>
      <c r="AU30" s="722"/>
      <c r="AV30" s="723"/>
      <c r="AW30" s="498"/>
    </row>
    <row r="31" spans="2:49" ht="27" customHeight="1" thickTop="1" thickBot="1">
      <c r="B31" s="660" t="s">
        <v>226</v>
      </c>
      <c r="C31" s="661"/>
      <c r="D31" s="684">
        <v>800</v>
      </c>
      <c r="E31" s="684"/>
      <c r="F31" s="684"/>
      <c r="G31" s="211" t="s">
        <v>198</v>
      </c>
      <c r="H31" s="673">
        <f>+AS24</f>
        <v>626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77.599999999999994</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21030.400000000005</v>
      </c>
      <c r="G12" s="704"/>
      <c r="H12" s="704"/>
      <c r="I12" s="62" t="s">
        <v>13</v>
      </c>
      <c r="J12" s="63"/>
      <c r="K12" s="64"/>
      <c r="L12" s="63"/>
      <c r="M12" s="682"/>
      <c r="N12" s="65"/>
      <c r="P12" s="706">
        <v>2718.9</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31525</v>
      </c>
      <c r="E24" s="684"/>
      <c r="F24" s="684"/>
      <c r="G24" s="211" t="s">
        <v>198</v>
      </c>
      <c r="H24" s="673">
        <f>+F12</f>
        <v>21030.400000000005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18092.7</v>
      </c>
      <c r="AT24" s="704"/>
      <c r="AU24" s="704"/>
      <c r="AV24" s="62" t="s">
        <v>13</v>
      </c>
      <c r="AW24" s="498"/>
    </row>
    <row r="25" spans="2:49" ht="27" customHeight="1" thickBot="1">
      <c r="B25" s="660" t="s">
        <v>201</v>
      </c>
      <c r="C25" s="661"/>
      <c r="D25" s="684">
        <v>1000</v>
      </c>
      <c r="E25" s="684"/>
      <c r="F25" s="684"/>
      <c r="G25" s="211" t="s">
        <v>198</v>
      </c>
      <c r="H25" s="673">
        <f>+P12+AH9</f>
        <v>2718.9</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18311.500000000004</v>
      </c>
      <c r="Q27" s="733"/>
      <c r="R27" s="733"/>
      <c r="S27" s="733"/>
      <c r="T27" s="54" t="s">
        <v>38</v>
      </c>
      <c r="U27" s="74"/>
      <c r="V27" s="74"/>
      <c r="Y27" s="72" t="s">
        <v>39</v>
      </c>
      <c r="Z27" s="75"/>
      <c r="AH27" s="63"/>
      <c r="AI27" s="63"/>
      <c r="AJ27" s="63"/>
      <c r="AK27" s="63"/>
      <c r="AL27" s="703">
        <f>+AH18+P27</f>
        <v>18311.500000000004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18092.7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30525</v>
      </c>
      <c r="E29" s="684"/>
      <c r="F29" s="684"/>
      <c r="G29" s="211" t="s">
        <v>198</v>
      </c>
      <c r="H29" s="673">
        <f>+AL27</f>
        <v>18311.500000000004</v>
      </c>
      <c r="I29" s="674"/>
      <c r="J29" s="211" t="s">
        <v>198</v>
      </c>
      <c r="M29" s="682"/>
      <c r="P29" s="66"/>
      <c r="Q29" s="158"/>
      <c r="R29" s="61" t="s">
        <v>183</v>
      </c>
      <c r="S29" s="728" t="s">
        <v>33</v>
      </c>
      <c r="T29" s="731"/>
      <c r="U29" s="731"/>
      <c r="V29" s="732"/>
      <c r="W29" s="58"/>
      <c r="X29" s="76"/>
      <c r="Y29" s="688" t="s">
        <v>258</v>
      </c>
      <c r="Z29" s="689"/>
      <c r="AA29" s="729">
        <v>90.9</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2000</v>
      </c>
      <c r="E30" s="684"/>
      <c r="F30" s="684"/>
      <c r="G30" s="211" t="s">
        <v>198</v>
      </c>
      <c r="H30" s="673">
        <f>+AL30</f>
        <v>1121.7</v>
      </c>
      <c r="I30" s="674"/>
      <c r="J30" s="211" t="s">
        <v>198</v>
      </c>
      <c r="M30" s="682"/>
      <c r="P30" s="66"/>
      <c r="R30" s="687">
        <f>+ROUND(AA28,1)+ROUND(AA29,1)+ROUND(AA30,1)</f>
        <v>18183.600000000002</v>
      </c>
      <c r="S30" s="733"/>
      <c r="T30" s="733"/>
      <c r="U30" s="733"/>
      <c r="V30" s="54" t="s">
        <v>16</v>
      </c>
      <c r="Y30" s="688" t="s">
        <v>186</v>
      </c>
      <c r="Z30" s="689"/>
      <c r="AA30" s="729"/>
      <c r="AB30" s="730"/>
      <c r="AC30" s="730"/>
      <c r="AD30" s="730"/>
      <c r="AE30" s="730"/>
      <c r="AF30" s="54" t="s">
        <v>13</v>
      </c>
      <c r="AL30" s="706">
        <v>1121.7</v>
      </c>
      <c r="AM30" s="707"/>
      <c r="AN30" s="707"/>
      <c r="AO30" s="707"/>
      <c r="AP30" s="62" t="s">
        <v>13</v>
      </c>
      <c r="AS30" s="725"/>
      <c r="AT30" s="722"/>
      <c r="AU30" s="722"/>
      <c r="AV30" s="723"/>
      <c r="AW30" s="498"/>
    </row>
    <row r="31" spans="2:49" ht="27" customHeight="1" thickTop="1" thickBot="1">
      <c r="B31" s="660" t="s">
        <v>226</v>
      </c>
      <c r="C31" s="661"/>
      <c r="D31" s="684">
        <v>30000</v>
      </c>
      <c r="E31" s="684"/>
      <c r="F31" s="684"/>
      <c r="G31" s="211" t="s">
        <v>198</v>
      </c>
      <c r="H31" s="673">
        <f>+AS24</f>
        <v>18092.7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127.9</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清水建設株式会社　横浜支店</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390.3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855</v>
      </c>
      <c r="E24" s="684"/>
      <c r="F24" s="684"/>
      <c r="G24" s="211" t="s">
        <v>198</v>
      </c>
      <c r="H24" s="673">
        <f>+F12</f>
        <v>390.3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359.1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390.3</v>
      </c>
      <c r="Q27" s="733"/>
      <c r="R27" s="733"/>
      <c r="S27" s="733"/>
      <c r="T27" s="54" t="s">
        <v>38</v>
      </c>
      <c r="U27" s="74"/>
      <c r="V27" s="74"/>
      <c r="Y27" s="72" t="s">
        <v>39</v>
      </c>
      <c r="Z27" s="75"/>
      <c r="AH27" s="63"/>
      <c r="AI27" s="63"/>
      <c r="AJ27" s="63"/>
      <c r="AK27" s="63"/>
      <c r="AL27" s="703">
        <f>+AH18+P27</f>
        <v>390.3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359.1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855</v>
      </c>
      <c r="E29" s="684"/>
      <c r="F29" s="684"/>
      <c r="G29" s="211" t="s">
        <v>198</v>
      </c>
      <c r="H29" s="673">
        <f>+AL27</f>
        <v>390.3</v>
      </c>
      <c r="I29" s="674"/>
      <c r="J29" s="211" t="s">
        <v>198</v>
      </c>
      <c r="M29" s="682"/>
      <c r="P29" s="66"/>
      <c r="Q29" s="158"/>
      <c r="R29" s="61" t="s">
        <v>183</v>
      </c>
      <c r="S29" s="728" t="s">
        <v>33</v>
      </c>
      <c r="T29" s="731"/>
      <c r="U29" s="731"/>
      <c r="V29" s="732"/>
      <c r="W29" s="58"/>
      <c r="X29" s="76"/>
      <c r="Y29" s="688" t="s">
        <v>258</v>
      </c>
      <c r="Z29" s="689"/>
      <c r="AA29" s="729">
        <v>18.8</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500</v>
      </c>
      <c r="E30" s="684"/>
      <c r="F30" s="684"/>
      <c r="G30" s="211" t="s">
        <v>198</v>
      </c>
      <c r="H30" s="673">
        <f>+AL30</f>
        <v>271.7</v>
      </c>
      <c r="I30" s="674"/>
      <c r="J30" s="211" t="s">
        <v>198</v>
      </c>
      <c r="M30" s="682"/>
      <c r="P30" s="66"/>
      <c r="R30" s="687">
        <f>+ROUND(AA28,1)+ROUND(AA29,1)+ROUND(AA30,1)</f>
        <v>377.90000000000003</v>
      </c>
      <c r="S30" s="733"/>
      <c r="T30" s="733"/>
      <c r="U30" s="733"/>
      <c r="V30" s="54" t="s">
        <v>16</v>
      </c>
      <c r="Y30" s="688" t="s">
        <v>186</v>
      </c>
      <c r="Z30" s="689"/>
      <c r="AA30" s="729"/>
      <c r="AB30" s="730"/>
      <c r="AC30" s="730"/>
      <c r="AD30" s="730"/>
      <c r="AE30" s="730"/>
      <c r="AF30" s="54" t="s">
        <v>13</v>
      </c>
      <c r="AL30" s="706">
        <v>271.7</v>
      </c>
      <c r="AM30" s="707"/>
      <c r="AN30" s="707"/>
      <c r="AO30" s="707"/>
      <c r="AP30" s="62" t="s">
        <v>13</v>
      </c>
      <c r="AS30" s="725"/>
      <c r="AT30" s="722"/>
      <c r="AU30" s="722"/>
      <c r="AV30" s="723"/>
      <c r="AW30" s="498"/>
    </row>
    <row r="31" spans="2:49" ht="27" customHeight="1" thickTop="1" thickBot="1">
      <c r="B31" s="660" t="s">
        <v>226</v>
      </c>
      <c r="C31" s="661"/>
      <c r="D31" s="684">
        <v>800</v>
      </c>
      <c r="E31" s="684"/>
      <c r="F31" s="684"/>
      <c r="G31" s="211" t="s">
        <v>198</v>
      </c>
      <c r="H31" s="673">
        <f>+AS24</f>
        <v>359.1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0.5</v>
      </c>
      <c r="E33" s="741"/>
      <c r="F33" s="741"/>
      <c r="G33" s="212" t="s">
        <v>198</v>
      </c>
      <c r="H33" s="726">
        <f>+AS31</f>
        <v>0</v>
      </c>
      <c r="I33" s="727"/>
      <c r="J33" s="212" t="s">
        <v>198</v>
      </c>
      <c r="M33" s="683"/>
      <c r="R33" s="729">
        <v>12.4</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清水建設株式会社　横浜支店</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15000</v>
      </c>
      <c r="I9" s="392">
        <f>IF(OR(ｳ.廃油!D24&gt;0,ｳ.廃油!D24&lt;0),ｳ.廃油!D24,IF(I$19&gt;0,"0",0))</f>
        <v>5</v>
      </c>
      <c r="J9" s="392">
        <f>IF(OR(ｴ.廃酸!$D24&gt;0,ｴ.廃酸!$D24&lt;0),ｴ.廃酸!D24,IF(J$19&gt;0,"0",0))</f>
        <v>10</v>
      </c>
      <c r="K9" s="392">
        <f>IF(OR(ｵ.廃ｱﾙｶﾘ!$D24&gt;0,ｵ.廃ｱﾙｶﾘ!$D24&lt;0),ｵ.廃ｱﾙｶﾘ!D24,IF(K$19&gt;0,"0",0))</f>
        <v>0.1</v>
      </c>
      <c r="L9" s="392">
        <f>IF(OR(ｶ.廃ﾌﾟﾗ類!D24&gt;0,ｶ.廃ﾌﾟﾗ類!D24&lt;0),ｶ.廃ﾌﾟﾗ類!D24,IF(L$19&gt;0,"0",0))</f>
        <v>320</v>
      </c>
      <c r="M9" s="392">
        <f>IF(OR(ｷ.紙くず!D24&gt;0,ｷ.紙くず!D24&lt;0),ｷ.紙くず!D24,IF(M$19&gt;0,"0",0))</f>
        <v>30</v>
      </c>
      <c r="N9" s="392">
        <f>IF(OR(ｸ.木くず!D24&gt;0,ｸ.木くず!D24&lt;0),ｸ.木くず!D24,IF(N$19&gt;0,"0",0))</f>
        <v>600</v>
      </c>
      <c r="O9" s="392">
        <f>IF(OR(ｹ.繊維くず!D24&gt;0,ｹ.繊維くず!D24&lt;0),ｹ.繊維くず!D24,IF(O$19&gt;0,"0",0))</f>
        <v>0.1</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300</v>
      </c>
      <c r="T9" s="392">
        <f>IF(OR(ｾ.ｶﾞﾗｽ･ｺﾝｸﾘ･陶磁器くず!D24&gt;0,ｾ.ｶﾞﾗｽ･ｺﾝｸﾘ･陶磁器くず!D24&lt;0),ｾ.ｶﾞﾗｽ･ｺﾝｸﾘ･陶磁器くず!D24,IF(T$19&gt;0,"0",0))</f>
        <v>870</v>
      </c>
      <c r="U9" s="392">
        <f>IF(OR(ｿ.鉱さい!D24&gt;0,ｿ.鉱さい!D24&lt;0),ｿ.鉱さい!D24,IF(U$19&gt;0,"0",0))</f>
        <v>0</v>
      </c>
      <c r="V9" s="392">
        <f>IF(OR(ﾀ.がれき類!D24&gt;0,ﾀ.がれき類!D24&lt;0),ﾀ.がれき類!D24,IF(V$19&gt;0,"0",0))</f>
        <v>31525</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855</v>
      </c>
      <c r="AA9" s="394">
        <f>IF(SUM(G9:Z9)&gt;0,SUM(G9:Z9),IF(AA$19&gt;0,"0",0))</f>
        <v>49515.199999999997</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1000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f t="shared" ref="AA10:AA18" si="0">IF(SUM(G10:Z10)&gt;0,SUM(G10:Z10),IF(AA$19&gt;0,"0",0))</f>
        <v>1000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15000</v>
      </c>
      <c r="I14" s="398">
        <f>IF(OR(ｳ.廃油!D29&gt;0,ｳ.廃油!D29&lt;0),ｳ.廃油!D29,IF(I$19&gt;0,"0",0))</f>
        <v>5</v>
      </c>
      <c r="J14" s="398">
        <f>IF(OR(ｴ.廃酸!$D29&gt;0,ｴ.廃酸!$D29&lt;0),ｴ.廃酸!D29,IF(J$19&gt;0,"0",0))</f>
        <v>10</v>
      </c>
      <c r="K14" s="398">
        <f>IF(OR(ｵ.廃ｱﾙｶﾘ!$D29&gt;0,ｵ.廃ｱﾙｶﾘ!$D29&lt;0),ｵ.廃ｱﾙｶﾘ!D29,IF(K$19&gt;0,"0",0))</f>
        <v>0.1</v>
      </c>
      <c r="L14" s="398">
        <f>IF(OR(ｶ.廃ﾌﾟﾗ類!D29&gt;0,ｶ.廃ﾌﾟﾗ類!D29&lt;0),ｶ.廃ﾌﾟﾗ類!D29,IF(L$19&gt;0,"0",0))</f>
        <v>320</v>
      </c>
      <c r="M14" s="398">
        <f>IF(OR(ｷ.紙くず!D29&gt;0,ｷ.紙くず!D29&lt;0),ｷ.紙くず!D29,IF(M$19&gt;0,"0",0))</f>
        <v>30</v>
      </c>
      <c r="N14" s="398">
        <f>IF(OR(ｸ.木くず!D29&gt;0,ｸ.木くず!D29&lt;0),ｸ.木くず!D29,IF(N$19&gt;0,"0",0))</f>
        <v>600</v>
      </c>
      <c r="O14" s="398">
        <f>IF(OR(ｹ.繊維くず!D29&gt;0,ｹ.繊維くず!D29&lt;0),ｹ.繊維くず!D29,IF(O$19&gt;0,"0",0))</f>
        <v>0.1</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300</v>
      </c>
      <c r="T14" s="398">
        <f>IF(OR(ｾ.ｶﾞﾗｽ･ｺﾝｸﾘ･陶磁器くず!D29&gt;0,ｾ.ｶﾞﾗｽ･ｺﾝｸﾘ･陶磁器くず!D29&lt;0),ｾ.ｶﾞﾗｽ･ｺﾝｸﾘ･陶磁器くず!D29,IF(T$19&gt;0,"0",0))</f>
        <v>870</v>
      </c>
      <c r="U14" s="398">
        <f>IF(OR(ｿ.鉱さい!D29&gt;0,ｿ.鉱さい!D29&lt;0),ｿ.鉱さい!D29,IF(U$19&gt;0,"0",0))</f>
        <v>0</v>
      </c>
      <c r="V14" s="398">
        <f>IF(OR(ﾀ.がれき類!D29&gt;0,ﾀ.がれき類!D29&lt;0),ﾀ.がれき類!D29,IF(V$19&gt;0,"0",0))</f>
        <v>30525</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855</v>
      </c>
      <c r="AA14" s="400">
        <f t="shared" si="0"/>
        <v>48515.199999999997</v>
      </c>
    </row>
    <row r="15" spans="2:27" ht="20.45" customHeight="1">
      <c r="B15" s="184" t="s">
        <v>244</v>
      </c>
      <c r="C15" s="798" t="s">
        <v>242</v>
      </c>
      <c r="D15" s="798"/>
      <c r="E15" s="798"/>
      <c r="F15" s="799"/>
      <c r="G15" s="398">
        <f>IF(OR(ｱ.燃え殻!D30&gt;0,ｱ.燃え殻!D30&lt;0),ｱ.燃え殻!D30,IF(G$19&gt;0,"0",0))</f>
        <v>0</v>
      </c>
      <c r="H15" s="398">
        <f>IF(OR(ｲ.汚泥!D30&gt;0,ｲ.汚泥!D30&lt;0),ｲ.汚泥!D30,IF(H$19&gt;0,"0",0))</f>
        <v>300</v>
      </c>
      <c r="I15" s="398" t="str">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200</v>
      </c>
      <c r="M15" s="398">
        <f>IF(OR(ｷ.紙くず!D30&gt;0,ｷ.紙くず!D30&lt;0),ｷ.紙くず!D30,IF(M$19&gt;0,"0",0))</f>
        <v>20</v>
      </c>
      <c r="N15" s="398">
        <f>IF(OR(ｸ.木くず!D30&gt;0,ｸ.木くず!D30&lt;0),ｸ.木くず!D30,IF(N$19&gt;0,"0",0))</f>
        <v>300</v>
      </c>
      <c r="O15" s="398" t="str">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100</v>
      </c>
      <c r="T15" s="398">
        <f>IF(OR(ｾ.ｶﾞﾗｽ･ｺﾝｸﾘ･陶磁器くず!D30&gt;0,ｾ.ｶﾞﾗｽ･ｺﾝｸﾘ･陶磁器くず!D30&lt;0),ｾ.ｶﾞﾗｽ･ｺﾝｸﾘ･陶磁器くず!D30,IF(T$19&gt;0,"0",0))</f>
        <v>650</v>
      </c>
      <c r="U15" s="398">
        <f>IF(OR(ｿ.鉱さい!D30&gt;0,ｿ.鉱さい!D30&lt;0),ｿ.鉱さい!D30,IF(U$19&gt;0,"0",0))</f>
        <v>0</v>
      </c>
      <c r="V15" s="398">
        <f>IF(OR(ﾀ.がれき類!D30&gt;0,ﾀ.がれき類!D30&lt;0),ﾀ.がれき類!D30,IF(V$19&gt;0,"0",0))</f>
        <v>2000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500</v>
      </c>
      <c r="AA15" s="400">
        <f t="shared" si="0"/>
        <v>4070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15000</v>
      </c>
      <c r="I16" s="398">
        <f>IF(OR(ｳ.廃油!D31&gt;0,ｳ.廃油!D31&lt;0),ｳ.廃油!D31,IF(I$19&gt;0,"0",0))</f>
        <v>5</v>
      </c>
      <c r="J16" s="398">
        <f>IF(OR(ｴ.廃酸!$D31&gt;0,ｴ.廃酸!$D31&lt;0),ｴ.廃酸!D31,IF(J$19&gt;0,"0",0))</f>
        <v>10</v>
      </c>
      <c r="K16" s="398">
        <f>IF(OR(ｵ.廃ｱﾙｶﾘ!$D31&gt;0,ｵ.廃ｱﾙｶﾘ!$D31&lt;0),ｵ.廃ｱﾙｶﾘ!D31,IF(K$19&gt;0,"0",0))</f>
        <v>0.1</v>
      </c>
      <c r="L16" s="398">
        <f>IF(OR(ｶ.廃ﾌﾟﾗ類!D31&gt;0,ｶ.廃ﾌﾟﾗ類!D31&lt;0),ｶ.廃ﾌﾟﾗ類!D31,IF(L$19&gt;0,"0",0))</f>
        <v>304</v>
      </c>
      <c r="M16" s="398">
        <f>IF(OR(ｷ.紙くず!D31&gt;0,ｷ.紙くず!D31&lt;0),ｷ.紙くず!D31,IF(M$19&gt;0,"0",0))</f>
        <v>30</v>
      </c>
      <c r="N16" s="398">
        <f>IF(OR(ｸ.木くず!D31&gt;0,ｸ.木くず!D31&lt;0),ｸ.木くず!D31,IF(N$19&gt;0,"0",0))</f>
        <v>600</v>
      </c>
      <c r="O16" s="398">
        <f>IF(OR(ｹ.繊維くず!D31&gt;0,ｹ.繊維くず!D31&lt;0),ｹ.繊維くず!D31,IF(O$19&gt;0,"0",0))</f>
        <v>0.1</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300</v>
      </c>
      <c r="T16" s="398">
        <f>IF(OR(ｾ.ｶﾞﾗｽ･ｺﾝｸﾘ･陶磁器くず!D31&gt;0,ｾ.ｶﾞﾗｽ･ｺﾝｸﾘ･陶磁器くず!D31&lt;0),ｾ.ｶﾞﾗｽ･ｺﾝｸﾘ･陶磁器くず!D31,IF(T$19&gt;0,"0",0))</f>
        <v>800</v>
      </c>
      <c r="U16" s="398">
        <f>IF(OR(ｿ.鉱さい!D31&gt;0,ｿ.鉱さい!D31&lt;0),ｿ.鉱さい!D31,IF(U$19&gt;0,"0",0))</f>
        <v>0</v>
      </c>
      <c r="V16" s="398">
        <f>IF(OR(ﾀ.がれき類!D31&gt;0,ﾀ.がれき類!D31&lt;0),ﾀ.がれき類!D31,IF(V$19&gt;0,"0",0))</f>
        <v>30000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800</v>
      </c>
      <c r="AA16" s="400">
        <f t="shared" si="0"/>
        <v>47849.2</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0.5</v>
      </c>
      <c r="AA18" s="403">
        <f t="shared" si="0"/>
        <v>0.5</v>
      </c>
    </row>
    <row r="19" spans="2:27" ht="20.45" customHeight="1" thickTop="1">
      <c r="B19" s="181"/>
      <c r="C19" s="186" t="s">
        <v>334</v>
      </c>
      <c r="D19" s="807" t="s">
        <v>335</v>
      </c>
      <c r="E19" s="807"/>
      <c r="F19" s="808"/>
      <c r="G19" s="404">
        <f t="shared" ref="G19:Z19" si="1">+G41+G25+G23+G22+G21-G20</f>
        <v>0</v>
      </c>
      <c r="H19" s="404">
        <f t="shared" si="1"/>
        <v>27721.4</v>
      </c>
      <c r="I19" s="404">
        <f t="shared" si="1"/>
        <v>4.4000000000000004</v>
      </c>
      <c r="J19" s="404">
        <f t="shared" si="1"/>
        <v>0</v>
      </c>
      <c r="K19" s="404">
        <f t="shared" si="1"/>
        <v>0</v>
      </c>
      <c r="L19" s="404">
        <f t="shared" si="1"/>
        <v>149.70000000000002</v>
      </c>
      <c r="M19" s="404">
        <f t="shared" si="1"/>
        <v>32.5</v>
      </c>
      <c r="N19" s="404">
        <f t="shared" si="1"/>
        <v>520.6</v>
      </c>
      <c r="O19" s="404">
        <f t="shared" si="1"/>
        <v>1</v>
      </c>
      <c r="P19" s="404">
        <f t="shared" si="1"/>
        <v>0</v>
      </c>
      <c r="Q19" s="404">
        <f t="shared" si="1"/>
        <v>0</v>
      </c>
      <c r="R19" s="404">
        <f t="shared" si="1"/>
        <v>0</v>
      </c>
      <c r="S19" s="404">
        <f t="shared" si="1"/>
        <v>97</v>
      </c>
      <c r="T19" s="404">
        <f t="shared" si="1"/>
        <v>736.5</v>
      </c>
      <c r="U19" s="404">
        <f t="shared" si="1"/>
        <v>0</v>
      </c>
      <c r="V19" s="404">
        <f t="shared" si="1"/>
        <v>21030.400000000005</v>
      </c>
      <c r="W19" s="404">
        <f t="shared" si="1"/>
        <v>0</v>
      </c>
      <c r="X19" s="404">
        <f t="shared" si="1"/>
        <v>0</v>
      </c>
      <c r="Y19" s="404">
        <f t="shared" si="1"/>
        <v>0</v>
      </c>
      <c r="Z19" s="405">
        <f t="shared" si="1"/>
        <v>390.3</v>
      </c>
      <c r="AA19" s="406">
        <f t="shared" ref="AA19:AA25" si="2">SUM(G19:Z19)</f>
        <v>50683.80000000001</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2718.9</v>
      </c>
      <c r="W21" s="410">
        <f>+ﾁ.動物のふん尿!$P$12</f>
        <v>0</v>
      </c>
      <c r="X21" s="410">
        <f>+ﾂ.動物の死体!$P$12</f>
        <v>0</v>
      </c>
      <c r="Y21" s="410">
        <f>+ﾃ.ばいじん!$P$12</f>
        <v>0</v>
      </c>
      <c r="Z21" s="411">
        <f>+ﾄ.混合廃棄物その他!$P$12</f>
        <v>0</v>
      </c>
      <c r="AA21" s="412">
        <f t="shared" si="2"/>
        <v>2718.9</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27721.4</v>
      </c>
      <c r="I41" s="440">
        <f t="shared" si="8"/>
        <v>4.4000000000000004</v>
      </c>
      <c r="J41" s="440">
        <f t="shared" si="8"/>
        <v>0</v>
      </c>
      <c r="K41" s="440">
        <f t="shared" si="8"/>
        <v>0</v>
      </c>
      <c r="L41" s="440">
        <f t="shared" si="8"/>
        <v>149.70000000000002</v>
      </c>
      <c r="M41" s="440">
        <f t="shared" si="8"/>
        <v>32.5</v>
      </c>
      <c r="N41" s="440">
        <f t="shared" si="8"/>
        <v>520.6</v>
      </c>
      <c r="O41" s="440">
        <f t="shared" si="8"/>
        <v>1</v>
      </c>
      <c r="P41" s="440">
        <f t="shared" si="8"/>
        <v>0</v>
      </c>
      <c r="Q41" s="440">
        <f t="shared" si="8"/>
        <v>0</v>
      </c>
      <c r="R41" s="440">
        <f t="shared" si="8"/>
        <v>0</v>
      </c>
      <c r="S41" s="440">
        <f t="shared" si="8"/>
        <v>97</v>
      </c>
      <c r="T41" s="440">
        <f t="shared" si="8"/>
        <v>736.5</v>
      </c>
      <c r="U41" s="440">
        <f t="shared" si="8"/>
        <v>0</v>
      </c>
      <c r="V41" s="440">
        <f t="shared" si="8"/>
        <v>18311.500000000004</v>
      </c>
      <c r="W41" s="440">
        <f t="shared" si="8"/>
        <v>0</v>
      </c>
      <c r="X41" s="440">
        <f t="shared" si="8"/>
        <v>0</v>
      </c>
      <c r="Y41" s="440">
        <f t="shared" si="8"/>
        <v>0</v>
      </c>
      <c r="Z41" s="441">
        <f t="shared" si="8"/>
        <v>390.3</v>
      </c>
      <c r="AA41" s="442">
        <f t="shared" si="4"/>
        <v>47964.900000000009</v>
      </c>
    </row>
    <row r="42" spans="2:27" ht="20.45" customHeight="1">
      <c r="B42" s="182"/>
      <c r="C42" s="821"/>
      <c r="D42" s="224"/>
      <c r="E42" s="222" t="s">
        <v>262</v>
      </c>
      <c r="F42" s="461"/>
      <c r="G42" s="431">
        <f t="shared" ref="G42:Z42" si="9">SUM(G43:G45)</f>
        <v>0</v>
      </c>
      <c r="H42" s="431">
        <f t="shared" si="9"/>
        <v>27721.4</v>
      </c>
      <c r="I42" s="431">
        <f t="shared" si="9"/>
        <v>4.4000000000000004</v>
      </c>
      <c r="J42" s="431">
        <f t="shared" si="9"/>
        <v>0</v>
      </c>
      <c r="K42" s="431">
        <f t="shared" si="9"/>
        <v>0</v>
      </c>
      <c r="L42" s="431">
        <f t="shared" si="9"/>
        <v>140.20000000000002</v>
      </c>
      <c r="M42" s="431">
        <f t="shared" si="9"/>
        <v>32.5</v>
      </c>
      <c r="N42" s="431">
        <f t="shared" si="9"/>
        <v>520.6</v>
      </c>
      <c r="O42" s="431">
        <f t="shared" si="9"/>
        <v>1</v>
      </c>
      <c r="P42" s="431">
        <f t="shared" si="9"/>
        <v>0</v>
      </c>
      <c r="Q42" s="431">
        <f t="shared" si="9"/>
        <v>0</v>
      </c>
      <c r="R42" s="431">
        <f t="shared" si="9"/>
        <v>0</v>
      </c>
      <c r="S42" s="431">
        <f t="shared" si="9"/>
        <v>97</v>
      </c>
      <c r="T42" s="431">
        <f t="shared" si="9"/>
        <v>658.9</v>
      </c>
      <c r="U42" s="431">
        <f t="shared" si="9"/>
        <v>0</v>
      </c>
      <c r="V42" s="431">
        <f t="shared" si="9"/>
        <v>18183.600000000002</v>
      </c>
      <c r="W42" s="431">
        <f t="shared" si="9"/>
        <v>0</v>
      </c>
      <c r="X42" s="431">
        <f t="shared" si="9"/>
        <v>0</v>
      </c>
      <c r="Y42" s="431">
        <f t="shared" si="9"/>
        <v>0</v>
      </c>
      <c r="Z42" s="432">
        <f t="shared" si="9"/>
        <v>377.90000000000003</v>
      </c>
      <c r="AA42" s="433">
        <f t="shared" si="4"/>
        <v>47737.500000000007</v>
      </c>
    </row>
    <row r="43" spans="2:27" ht="20.45" customHeight="1">
      <c r="B43" s="182"/>
      <c r="C43" s="821"/>
      <c r="D43" s="225"/>
      <c r="E43" s="220"/>
      <c r="F43" s="218" t="s">
        <v>235</v>
      </c>
      <c r="G43" s="434">
        <f>+ｱ.燃え殻!$AA$28</f>
        <v>0</v>
      </c>
      <c r="H43" s="434">
        <f>+ｲ.汚泥!$AA$28</f>
        <v>27721.4</v>
      </c>
      <c r="I43" s="434">
        <f>+ｳ.廃油!$AA$28</f>
        <v>4.4000000000000004</v>
      </c>
      <c r="J43" s="434">
        <f>+ｴ.廃酸!$AA$28</f>
        <v>0</v>
      </c>
      <c r="K43" s="434">
        <f>+ｵ.廃ｱﾙｶﾘ!$AA$28</f>
        <v>0</v>
      </c>
      <c r="L43" s="434">
        <f>+ｶ.廃ﾌﾟﾗ類!$AA$28</f>
        <v>137.4</v>
      </c>
      <c r="M43" s="434">
        <f>+ｷ.紙くず!$AA$28</f>
        <v>32.200000000000003</v>
      </c>
      <c r="N43" s="434">
        <f>+ｸ.木くず!$AA$28</f>
        <v>520.6</v>
      </c>
      <c r="O43" s="434">
        <f>+ｹ.繊維くず!$AA$28</f>
        <v>1</v>
      </c>
      <c r="P43" s="434">
        <f>+ｺ.動植物性残さ!$AA$28</f>
        <v>0</v>
      </c>
      <c r="Q43" s="434">
        <f>+ｻ.動物系固形不要物!$AA$28</f>
        <v>0</v>
      </c>
      <c r="R43" s="434">
        <f>+ｼ.ｺﾞﾑくず!$AA$28</f>
        <v>0</v>
      </c>
      <c r="S43" s="434">
        <f>+ｽ.金属くず!$AA$28</f>
        <v>97</v>
      </c>
      <c r="T43" s="434">
        <f>+ｾ.ｶﾞﾗｽ･ｺﾝｸﾘ･陶磁器くず!$AA$28</f>
        <v>626</v>
      </c>
      <c r="U43" s="434">
        <f>+ｿ.鉱さい!$AA$28</f>
        <v>0</v>
      </c>
      <c r="V43" s="434">
        <f>+ﾀ.がれき類!$AA$28</f>
        <v>18092.7</v>
      </c>
      <c r="W43" s="434">
        <f>+ﾁ.動物のふん尿!$AA$28</f>
        <v>0</v>
      </c>
      <c r="X43" s="434">
        <f>+ﾂ.動物の死体!$AA$28</f>
        <v>0</v>
      </c>
      <c r="Y43" s="434">
        <f>+ﾃ.ばいじん!$AA$28</f>
        <v>0</v>
      </c>
      <c r="Z43" s="435">
        <f>+ﾄ.混合廃棄物その他!$AA$28</f>
        <v>359.1</v>
      </c>
      <c r="AA43" s="436">
        <f t="shared" si="4"/>
        <v>47591.8</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2.8</v>
      </c>
      <c r="M44" s="434">
        <f>+ｷ.紙くず!$AA$29</f>
        <v>0.3</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32.9</v>
      </c>
      <c r="U44" s="434">
        <f>+ｿ.鉱さい!$AA$29</f>
        <v>0</v>
      </c>
      <c r="V44" s="434">
        <f>+ﾀ.がれき類!$AA$29</f>
        <v>90.9</v>
      </c>
      <c r="W44" s="434">
        <f>+ﾁ.動物のふん尿!$AA$29</f>
        <v>0</v>
      </c>
      <c r="X44" s="434">
        <f>+ﾂ.動物の死体!$AA$29</f>
        <v>0</v>
      </c>
      <c r="Y44" s="434">
        <f>+ﾃ.ばいじん!$AA$29</f>
        <v>0</v>
      </c>
      <c r="Z44" s="435">
        <f>+ﾄ.混合廃棄物その他!$AA$29</f>
        <v>18.8</v>
      </c>
      <c r="AA44" s="436">
        <f t="shared" si="4"/>
        <v>145.70000000000002</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9.5</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77.599999999999994</v>
      </c>
      <c r="U46" s="437">
        <f>+ｿ.鉱さい!$R$33</f>
        <v>0</v>
      </c>
      <c r="V46" s="437">
        <f>+ﾀ.がれき類!$R$33</f>
        <v>127.9</v>
      </c>
      <c r="W46" s="437">
        <f>+ﾁ.動物のふん尿!$R$33</f>
        <v>0</v>
      </c>
      <c r="X46" s="437">
        <f>+ﾂ.動物の死体!$R$33</f>
        <v>0</v>
      </c>
      <c r="Y46" s="437">
        <f>+ﾃ.ばいじん!$R$33</f>
        <v>0</v>
      </c>
      <c r="Z46" s="438">
        <f>+ﾄ.混合廃棄物その他!$R$33</f>
        <v>12.4</v>
      </c>
      <c r="AA46" s="439">
        <f>SUM(G46:Z46)</f>
        <v>227.4</v>
      </c>
    </row>
    <row r="47" spans="2:27" ht="20.45" customHeight="1">
      <c r="B47" s="182"/>
      <c r="C47" s="135" t="s">
        <v>237</v>
      </c>
      <c r="D47" s="826" t="s">
        <v>294</v>
      </c>
      <c r="E47" s="826"/>
      <c r="F47" s="827"/>
      <c r="G47" s="443">
        <f>+ｱ.燃え殻!$AL$27</f>
        <v>0</v>
      </c>
      <c r="H47" s="443">
        <f>+ｲ.汚泥!$AL$27</f>
        <v>27721.4</v>
      </c>
      <c r="I47" s="443">
        <f>+ｳ.廃油!$AL$27</f>
        <v>4.4000000000000004</v>
      </c>
      <c r="J47" s="443">
        <f>+ｴ.廃酸!$AL$27</f>
        <v>0</v>
      </c>
      <c r="K47" s="443">
        <f>+ｵ.廃ｱﾙｶﾘ!$AL$27</f>
        <v>0</v>
      </c>
      <c r="L47" s="443">
        <f>+ｶ.廃ﾌﾟﾗ類!$AL$27</f>
        <v>149.70000000000002</v>
      </c>
      <c r="M47" s="443">
        <f>+ｷ.紙くず!$AL$27</f>
        <v>32.5</v>
      </c>
      <c r="N47" s="443">
        <f>+ｸ.木くず!$AL$27</f>
        <v>520.6</v>
      </c>
      <c r="O47" s="443">
        <f>+ｹ.繊維くず!$AL$27</f>
        <v>1</v>
      </c>
      <c r="P47" s="443">
        <f>+ｺ.動植物性残さ!$AL$27</f>
        <v>0</v>
      </c>
      <c r="Q47" s="443">
        <f>+ｻ.動物系固形不要物!$AL$27</f>
        <v>0</v>
      </c>
      <c r="R47" s="443">
        <f>+ｼ.ｺﾞﾑくず!$AL$27</f>
        <v>0</v>
      </c>
      <c r="S47" s="443">
        <f>+ｽ.金属くず!$AL$27</f>
        <v>97</v>
      </c>
      <c r="T47" s="443">
        <f>+ｾ.ｶﾞﾗｽ･ｺﾝｸﾘ･陶磁器くず!$AL$27</f>
        <v>736.5</v>
      </c>
      <c r="U47" s="443">
        <f>+ｿ.鉱さい!$AL$27</f>
        <v>0</v>
      </c>
      <c r="V47" s="443">
        <f>+ﾀ.がれき類!$AL$27</f>
        <v>18311.500000000004</v>
      </c>
      <c r="W47" s="443">
        <f>+ﾁ.動物のふん尿!$AL$27</f>
        <v>0</v>
      </c>
      <c r="X47" s="443">
        <f>+ﾂ.動物の死体!$AL$27</f>
        <v>0</v>
      </c>
      <c r="Y47" s="443">
        <f>+ﾃ.ばいじん!$AL$27</f>
        <v>0</v>
      </c>
      <c r="Z47" s="444">
        <f>+ﾄ.混合廃棄物その他!$AL$27</f>
        <v>390.3</v>
      </c>
      <c r="AA47" s="445">
        <f t="shared" si="4"/>
        <v>47964.900000000009</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117.5</v>
      </c>
      <c r="M48" s="446">
        <f>+ｷ.紙くず!$AL$30</f>
        <v>21.7</v>
      </c>
      <c r="N48" s="446">
        <f>+ｸ.木くず!$AL$30</f>
        <v>184.2</v>
      </c>
      <c r="O48" s="446">
        <f>+ｹ.繊維くず!$AL$30</f>
        <v>1</v>
      </c>
      <c r="P48" s="446">
        <f>+ｺ.動植物性残さ!$AL$30</f>
        <v>0</v>
      </c>
      <c r="Q48" s="446">
        <f>+ｻ.動物系固形不要物!$AL$30</f>
        <v>0</v>
      </c>
      <c r="R48" s="446">
        <f>+ｼ.ｺﾞﾑくず!$AL$30</f>
        <v>0</v>
      </c>
      <c r="S48" s="446">
        <f>+ｽ.金属くず!$AL$30</f>
        <v>61</v>
      </c>
      <c r="T48" s="446">
        <f>+ｾ.ｶﾞﾗｽ･ｺﾝｸﾘ･陶磁器くず!$AL$30</f>
        <v>599.79999999999995</v>
      </c>
      <c r="U48" s="446">
        <f>+ｿ.鉱さい!$AL$30</f>
        <v>0</v>
      </c>
      <c r="V48" s="446">
        <f>+ﾀ.がれき類!$AL$30</f>
        <v>1121.7</v>
      </c>
      <c r="W48" s="446">
        <f>+ﾁ.動物のふん尿!$AL$30</f>
        <v>0</v>
      </c>
      <c r="X48" s="446">
        <f>+ﾂ.動物の死体!$AL$30</f>
        <v>0</v>
      </c>
      <c r="Y48" s="446">
        <f>+ﾃ.ばいじん!$AL$30</f>
        <v>0</v>
      </c>
      <c r="Z48" s="447">
        <f>+ﾄ.混合廃棄物その他!$AL$30</f>
        <v>271.7</v>
      </c>
      <c r="AA48" s="448">
        <f t="shared" si="4"/>
        <v>2378.6</v>
      </c>
    </row>
    <row r="49" spans="2:27" ht="20.45" customHeight="1">
      <c r="B49" s="182"/>
      <c r="C49" s="188"/>
      <c r="D49" s="504" t="s">
        <v>190</v>
      </c>
      <c r="E49" s="813" t="s">
        <v>239</v>
      </c>
      <c r="F49" s="814"/>
      <c r="G49" s="517">
        <f>+ｱ.燃え殻!$AS$24</f>
        <v>0</v>
      </c>
      <c r="H49" s="517">
        <f>+ｲ.汚泥!$AS$24</f>
        <v>27721.4</v>
      </c>
      <c r="I49" s="517">
        <f>+ｳ.廃油!$AS$24</f>
        <v>4.4000000000000004</v>
      </c>
      <c r="J49" s="517">
        <f>+ｴ.廃酸!$AS$24</f>
        <v>0</v>
      </c>
      <c r="K49" s="517">
        <f>+ｵ.廃ｱﾙｶﾘ!$AS$24</f>
        <v>0</v>
      </c>
      <c r="L49" s="517">
        <f>+ｶ.廃ﾌﾟﾗ類!$AS$24</f>
        <v>137.4</v>
      </c>
      <c r="M49" s="517">
        <f>+ｷ.紙くず!$AS$24</f>
        <v>32.200000000000003</v>
      </c>
      <c r="N49" s="517">
        <f>+ｸ.木くず!$AS$24</f>
        <v>520.6</v>
      </c>
      <c r="O49" s="517">
        <f>+ｹ.繊維くず!$AS$24</f>
        <v>1</v>
      </c>
      <c r="P49" s="517">
        <f>+ｺ.動植物性残さ!$AS$24</f>
        <v>0</v>
      </c>
      <c r="Q49" s="517">
        <f>+ｻ.動物系固形不要物!$AS$24</f>
        <v>0</v>
      </c>
      <c r="R49" s="517">
        <f>+ｼ.ｺﾞﾑくず!$AS$24</f>
        <v>0</v>
      </c>
      <c r="S49" s="517">
        <f>+ｽ.金属くず!$AS$24</f>
        <v>97</v>
      </c>
      <c r="T49" s="517">
        <f>+ｾ.ｶﾞﾗｽ･ｺﾝｸﾘ･陶磁器くず!$AS$24</f>
        <v>626</v>
      </c>
      <c r="U49" s="517">
        <f>+ｿ.鉱さい!$AS$24</f>
        <v>0</v>
      </c>
      <c r="V49" s="517">
        <f>+ﾀ.がれき類!$AS$24</f>
        <v>18092.7</v>
      </c>
      <c r="W49" s="517">
        <f>+ﾁ.動物のふん尿!$AS$24</f>
        <v>0</v>
      </c>
      <c r="X49" s="517">
        <f>+ﾂ.動物の死体!$AS$24</f>
        <v>0</v>
      </c>
      <c r="Y49" s="517">
        <f>+ﾃ.ばいじん!$AS$24</f>
        <v>0</v>
      </c>
      <c r="Z49" s="518">
        <f>+ﾄ.混合廃棄物その他!$AS$24</f>
        <v>359.1</v>
      </c>
      <c r="AA49" s="519">
        <f t="shared" si="4"/>
        <v>47591.8</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8</v>
      </c>
      <c r="M51" s="510"/>
      <c r="N51" s="510"/>
      <c r="O51" s="510"/>
      <c r="P51" s="510"/>
      <c r="Q51" s="510"/>
      <c r="R51" s="510"/>
      <c r="S51" s="510"/>
      <c r="T51" s="510"/>
      <c r="U51" s="510"/>
      <c r="V51" s="510"/>
      <c r="W51" s="510"/>
      <c r="X51" s="510"/>
      <c r="Y51" s="510"/>
      <c r="Z51" s="528"/>
      <c r="AA51" s="450">
        <f t="shared" si="4"/>
        <v>8</v>
      </c>
    </row>
    <row r="52" spans="2:27" ht="20.45" customHeight="1">
      <c r="B52" s="182"/>
      <c r="C52" s="188"/>
      <c r="D52" s="505"/>
      <c r="E52" s="830" t="s">
        <v>451</v>
      </c>
      <c r="F52" s="831"/>
      <c r="G52" s="510"/>
      <c r="H52" s="510"/>
      <c r="I52" s="510"/>
      <c r="J52" s="510"/>
      <c r="K52" s="510"/>
      <c r="L52" s="449">
        <f>ｶ.廃ﾌﾟﾗ類!AU20</f>
        <v>116.5</v>
      </c>
      <c r="M52" s="510"/>
      <c r="N52" s="510"/>
      <c r="O52" s="510"/>
      <c r="P52" s="510"/>
      <c r="Q52" s="510"/>
      <c r="R52" s="510"/>
      <c r="S52" s="510"/>
      <c r="T52" s="510"/>
      <c r="U52" s="510"/>
      <c r="V52" s="510"/>
      <c r="W52" s="510"/>
      <c r="X52" s="510"/>
      <c r="Y52" s="510"/>
      <c r="Z52" s="528"/>
      <c r="AA52" s="450">
        <f t="shared" si="4"/>
        <v>116.5</v>
      </c>
    </row>
    <row r="53" spans="2:27" ht="20.45" customHeight="1">
      <c r="B53" s="182"/>
      <c r="C53" s="188"/>
      <c r="D53" s="233"/>
      <c r="E53" s="833" t="s">
        <v>452</v>
      </c>
      <c r="F53" s="834"/>
      <c r="G53" s="514"/>
      <c r="H53" s="514"/>
      <c r="I53" s="514"/>
      <c r="J53" s="514"/>
      <c r="K53" s="514"/>
      <c r="L53" s="520">
        <f>ｶ.廃ﾌﾟﾗ類!AU21</f>
        <v>12.9</v>
      </c>
      <c r="M53" s="514"/>
      <c r="N53" s="514"/>
      <c r="O53" s="514"/>
      <c r="P53" s="514"/>
      <c r="Q53" s="514"/>
      <c r="R53" s="514"/>
      <c r="S53" s="514"/>
      <c r="T53" s="514"/>
      <c r="U53" s="514"/>
      <c r="V53" s="514"/>
      <c r="W53" s="514"/>
      <c r="X53" s="514"/>
      <c r="Y53" s="514"/>
      <c r="Z53" s="529"/>
      <c r="AA53" s="521">
        <f t="shared" si="4"/>
        <v>12.9</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42721.4</v>
      </c>
      <c r="I63" s="501">
        <f t="shared" si="10"/>
        <v>9.4</v>
      </c>
      <c r="J63" s="501">
        <f t="shared" si="10"/>
        <v>10</v>
      </c>
      <c r="K63" s="501">
        <f t="shared" si="10"/>
        <v>0.1</v>
      </c>
      <c r="L63" s="501">
        <f t="shared" si="10"/>
        <v>469.70000000000005</v>
      </c>
      <c r="M63" s="501">
        <f t="shared" si="10"/>
        <v>62.5</v>
      </c>
      <c r="N63" s="501">
        <f t="shared" si="10"/>
        <v>1120.5999999999999</v>
      </c>
      <c r="O63" s="501">
        <f t="shared" si="10"/>
        <v>1.1000000000000001</v>
      </c>
      <c r="P63" s="501">
        <f t="shared" si="10"/>
        <v>0</v>
      </c>
      <c r="Q63" s="501">
        <f t="shared" si="10"/>
        <v>0</v>
      </c>
      <c r="R63" s="501">
        <f t="shared" si="10"/>
        <v>0</v>
      </c>
      <c r="S63" s="501">
        <f t="shared" si="10"/>
        <v>397</v>
      </c>
      <c r="T63" s="501">
        <f t="shared" si="10"/>
        <v>1606.5</v>
      </c>
      <c r="U63" s="501">
        <f t="shared" si="10"/>
        <v>0</v>
      </c>
      <c r="V63" s="501">
        <f t="shared" si="10"/>
        <v>52555.400000000009</v>
      </c>
      <c r="W63" s="501">
        <f t="shared" si="10"/>
        <v>0</v>
      </c>
      <c r="X63" s="501">
        <f t="shared" si="10"/>
        <v>0</v>
      </c>
      <c r="Y63" s="501">
        <f t="shared" si="10"/>
        <v>0</v>
      </c>
      <c r="Z63" s="501">
        <f t="shared" si="10"/>
        <v>1245.3</v>
      </c>
      <c r="AA63" s="502">
        <f>+AA9+AA19+AA20</f>
        <v>100199</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6月  20日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横浜市中区吉田町65番地
清水建設株式会社　横浜支店</v>
      </c>
      <c r="K16" s="896"/>
      <c r="L16" s="897"/>
      <c r="M16" s="897"/>
      <c r="N16" s="897"/>
      <c r="O16" s="898"/>
    </row>
    <row r="17" spans="1:48" ht="26.25" customHeight="1">
      <c r="C17" s="248"/>
      <c r="D17" s="249"/>
      <c r="E17" s="249"/>
      <c r="F17" s="249"/>
      <c r="G17" s="249"/>
      <c r="H17" s="253" t="s">
        <v>7</v>
      </c>
      <c r="I17" s="253"/>
      <c r="J17" s="896" t="str">
        <f>+表紙!J40</f>
        <v>執行役員支店長　富永　秀行</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045-261-3981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清水建設株式会社　横浜支店</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2188</v>
      </c>
      <c r="N25" s="882"/>
      <c r="O25" s="883"/>
    </row>
    <row r="26" spans="1:48" ht="18" customHeight="1">
      <c r="C26" s="862" t="s">
        <v>11</v>
      </c>
      <c r="D26" s="863"/>
      <c r="E26" s="864"/>
      <c r="F26" s="856" t="str">
        <f>+表紙!F49</f>
        <v>横浜市中区吉田町65番地</v>
      </c>
      <c r="G26" s="857"/>
      <c r="H26" s="857"/>
      <c r="I26" s="857"/>
      <c r="J26" s="857"/>
      <c r="K26" s="857"/>
      <c r="L26" s="139" t="s">
        <v>172</v>
      </c>
      <c r="M26" s="258"/>
      <c r="N26" s="860" t="str">
        <f>IF(+表紙!N49="","",+表紙!N49)</f>
        <v>045-253-2245</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総合工事業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97217</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t="str">
        <f>+表紙!F59</f>
        <v>569名</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49515.199999999997</v>
      </c>
      <c r="I40" s="292" t="s">
        <v>4</v>
      </c>
      <c r="J40" s="623" t="s">
        <v>324</v>
      </c>
      <c r="K40" s="624"/>
      <c r="L40" s="625"/>
      <c r="M40" s="841">
        <f>+表紙!M63</f>
        <v>48515.199999999997</v>
      </c>
      <c r="N40" s="842">
        <f>+表紙!N63</f>
        <v>0</v>
      </c>
      <c r="O40" s="489" t="s">
        <v>4</v>
      </c>
    </row>
    <row r="41" spans="1:48" ht="24.75" customHeight="1">
      <c r="C41" s="836"/>
      <c r="D41" s="608" t="s">
        <v>301</v>
      </c>
      <c r="E41" s="609"/>
      <c r="F41" s="609"/>
      <c r="G41" s="610"/>
      <c r="H41" s="297">
        <f>+表紙!H64</f>
        <v>1000</v>
      </c>
      <c r="I41" s="292" t="s">
        <v>4</v>
      </c>
      <c r="J41" s="623" t="s">
        <v>305</v>
      </c>
      <c r="K41" s="624"/>
      <c r="L41" s="625"/>
      <c r="M41" s="841">
        <f>+表紙!M64</f>
        <v>4070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47849.2</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f>+表紙!M67</f>
        <v>0.5</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27721.4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15000</v>
      </c>
      <c r="E24" s="684"/>
      <c r="F24" s="684"/>
      <c r="G24" s="211" t="s">
        <v>198</v>
      </c>
      <c r="H24" s="673">
        <f>+F12</f>
        <v>27721.4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27721.4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27721.4</v>
      </c>
      <c r="Q27" s="733"/>
      <c r="R27" s="733"/>
      <c r="S27" s="733"/>
      <c r="T27" s="54" t="s">
        <v>38</v>
      </c>
      <c r="U27" s="74"/>
      <c r="V27" s="74"/>
      <c r="Y27" s="72" t="s">
        <v>39</v>
      </c>
      <c r="Z27" s="75"/>
      <c r="AH27" s="63"/>
      <c r="AI27" s="63"/>
      <c r="AJ27" s="63"/>
      <c r="AK27" s="63"/>
      <c r="AL27" s="703">
        <f>+AH18+P27</f>
        <v>27721.4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27721.4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15000</v>
      </c>
      <c r="E29" s="684"/>
      <c r="F29" s="684"/>
      <c r="G29" s="211" t="s">
        <v>198</v>
      </c>
      <c r="H29" s="673">
        <f>+AL27</f>
        <v>27721.4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300</v>
      </c>
      <c r="E30" s="684"/>
      <c r="F30" s="684"/>
      <c r="G30" s="211" t="s">
        <v>198</v>
      </c>
      <c r="H30" s="673">
        <f>+AL30</f>
        <v>0</v>
      </c>
      <c r="I30" s="674"/>
      <c r="J30" s="211" t="s">
        <v>198</v>
      </c>
      <c r="M30" s="682"/>
      <c r="P30" s="66"/>
      <c r="R30" s="687">
        <f>+ROUND(AA28,1)+ROUND(AA29,1)+ROUND(AA30,1)</f>
        <v>27721.4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15000</v>
      </c>
      <c r="E31" s="684"/>
      <c r="F31" s="684"/>
      <c r="G31" s="211" t="s">
        <v>198</v>
      </c>
      <c r="H31" s="673">
        <f>+AS24</f>
        <v>27721.4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4.4000000000000004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v>
      </c>
      <c r="E24" s="684"/>
      <c r="F24" s="684"/>
      <c r="G24" s="211" t="s">
        <v>198</v>
      </c>
      <c r="H24" s="673">
        <f>+F12</f>
        <v>4.4000000000000004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4.4000000000000004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4.4000000000000004</v>
      </c>
      <c r="Q27" s="733"/>
      <c r="R27" s="733"/>
      <c r="S27" s="733"/>
      <c r="T27" s="54" t="s">
        <v>38</v>
      </c>
      <c r="U27" s="74"/>
      <c r="V27" s="74"/>
      <c r="Y27" s="72" t="s">
        <v>39</v>
      </c>
      <c r="Z27" s="75"/>
      <c r="AH27" s="63"/>
      <c r="AI27" s="63"/>
      <c r="AJ27" s="63"/>
      <c r="AK27" s="63"/>
      <c r="AL27" s="703">
        <f>+AH18+P27</f>
        <v>4.4000000000000004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4.4000000000000004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v>
      </c>
      <c r="E29" s="684"/>
      <c r="F29" s="684"/>
      <c r="G29" s="211" t="s">
        <v>198</v>
      </c>
      <c r="H29" s="673">
        <f>+AL27</f>
        <v>4.4000000000000004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4.4000000000000004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5</v>
      </c>
      <c r="E31" s="684"/>
      <c r="F31" s="684"/>
      <c r="G31" s="211" t="s">
        <v>198</v>
      </c>
      <c r="H31" s="673">
        <f>+AS24</f>
        <v>4.4000000000000004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149.70000000000002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8</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116.5</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v>12.9</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320</v>
      </c>
      <c r="E24" s="684"/>
      <c r="F24" s="684"/>
      <c r="G24" s="211" t="s">
        <v>198</v>
      </c>
      <c r="H24" s="673">
        <f>+F12</f>
        <v>149.70000000000002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137.4</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149.70000000000002</v>
      </c>
      <c r="Q27" s="733"/>
      <c r="R27" s="733"/>
      <c r="S27" s="733"/>
      <c r="T27" s="54" t="s">
        <v>38</v>
      </c>
      <c r="U27" s="74"/>
      <c r="V27" s="74"/>
      <c r="Y27" s="72" t="s">
        <v>39</v>
      </c>
      <c r="Z27" s="75"/>
      <c r="AH27" s="63"/>
      <c r="AI27" s="63"/>
      <c r="AJ27" s="63"/>
      <c r="AK27" s="63"/>
      <c r="AL27" s="703">
        <f>+AH18+P27</f>
        <v>149.70000000000002</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137.4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320</v>
      </c>
      <c r="E29" s="684"/>
      <c r="F29" s="684"/>
      <c r="G29" s="211" t="s">
        <v>198</v>
      </c>
      <c r="H29" s="673">
        <f>+AL27</f>
        <v>149.70000000000002</v>
      </c>
      <c r="I29" s="674"/>
      <c r="J29" s="211" t="s">
        <v>198</v>
      </c>
      <c r="M29" s="682"/>
      <c r="P29" s="66"/>
      <c r="Q29" s="158"/>
      <c r="R29" s="61" t="s">
        <v>183</v>
      </c>
      <c r="S29" s="728" t="s">
        <v>33</v>
      </c>
      <c r="T29" s="731"/>
      <c r="U29" s="731"/>
      <c r="V29" s="732"/>
      <c r="W29" s="58"/>
      <c r="X29" s="76"/>
      <c r="Y29" s="688" t="s">
        <v>258</v>
      </c>
      <c r="Z29" s="689"/>
      <c r="AA29" s="729">
        <v>2.8</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200</v>
      </c>
      <c r="E30" s="684"/>
      <c r="F30" s="684"/>
      <c r="G30" s="211" t="s">
        <v>198</v>
      </c>
      <c r="H30" s="673">
        <f>+AL30</f>
        <v>117.5</v>
      </c>
      <c r="I30" s="674"/>
      <c r="J30" s="211" t="s">
        <v>198</v>
      </c>
      <c r="M30" s="682"/>
      <c r="P30" s="66"/>
      <c r="R30" s="687">
        <f>+ROUND(AA28,1)+ROUND(AA29,1)+ROUND(AA30,1)</f>
        <v>140.20000000000002</v>
      </c>
      <c r="S30" s="733"/>
      <c r="T30" s="733"/>
      <c r="U30" s="733"/>
      <c r="V30" s="54" t="s">
        <v>16</v>
      </c>
      <c r="Y30" s="688" t="s">
        <v>186</v>
      </c>
      <c r="Z30" s="689"/>
      <c r="AA30" s="729"/>
      <c r="AB30" s="730"/>
      <c r="AC30" s="730"/>
      <c r="AD30" s="730"/>
      <c r="AE30" s="730"/>
      <c r="AF30" s="54" t="s">
        <v>13</v>
      </c>
      <c r="AL30" s="706">
        <v>117.5</v>
      </c>
      <c r="AM30" s="707"/>
      <c r="AN30" s="707"/>
      <c r="AO30" s="707"/>
      <c r="AP30" s="62" t="s">
        <v>13</v>
      </c>
      <c r="AS30" s="725"/>
      <c r="AT30" s="722"/>
      <c r="AU30" s="722"/>
      <c r="AV30" s="723"/>
      <c r="AW30" s="498"/>
    </row>
    <row r="31" spans="2:51" ht="27" customHeight="1" thickTop="1" thickBot="1">
      <c r="B31" s="660" t="s">
        <v>226</v>
      </c>
      <c r="C31" s="661"/>
      <c r="D31" s="684">
        <v>304</v>
      </c>
      <c r="E31" s="684"/>
      <c r="F31" s="684"/>
      <c r="G31" s="211" t="s">
        <v>198</v>
      </c>
      <c r="H31" s="673">
        <f>+AS24</f>
        <v>137.4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9.5</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91.783567134268523</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77.82231128924515</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32.5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30</v>
      </c>
      <c r="E24" s="684"/>
      <c r="F24" s="684"/>
      <c r="G24" s="211" t="s">
        <v>198</v>
      </c>
      <c r="H24" s="673">
        <f>+F12</f>
        <v>32.5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32.200000000000003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32.5</v>
      </c>
      <c r="Q27" s="733"/>
      <c r="R27" s="733"/>
      <c r="S27" s="733"/>
      <c r="T27" s="54" t="s">
        <v>38</v>
      </c>
      <c r="U27" s="74"/>
      <c r="V27" s="74"/>
      <c r="Y27" s="72" t="s">
        <v>39</v>
      </c>
      <c r="Z27" s="75"/>
      <c r="AH27" s="63"/>
      <c r="AI27" s="63"/>
      <c r="AJ27" s="63"/>
      <c r="AK27" s="63"/>
      <c r="AL27" s="703">
        <f>+AH18+P27</f>
        <v>32.5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32.200000000000003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30</v>
      </c>
      <c r="E29" s="684"/>
      <c r="F29" s="684"/>
      <c r="G29" s="211" t="s">
        <v>198</v>
      </c>
      <c r="H29" s="673">
        <f>+AL27</f>
        <v>32.5</v>
      </c>
      <c r="I29" s="674"/>
      <c r="J29" s="211" t="s">
        <v>198</v>
      </c>
      <c r="M29" s="682"/>
      <c r="P29" s="66"/>
      <c r="Q29" s="158"/>
      <c r="R29" s="61" t="s">
        <v>183</v>
      </c>
      <c r="S29" s="728" t="s">
        <v>33</v>
      </c>
      <c r="T29" s="731"/>
      <c r="U29" s="731"/>
      <c r="V29" s="732"/>
      <c r="W29" s="58"/>
      <c r="X29" s="76"/>
      <c r="Y29" s="688" t="s">
        <v>258</v>
      </c>
      <c r="Z29" s="689"/>
      <c r="AA29" s="729">
        <v>0.3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20</v>
      </c>
      <c r="E30" s="684"/>
      <c r="F30" s="684"/>
      <c r="G30" s="211" t="s">
        <v>198</v>
      </c>
      <c r="H30" s="673">
        <f>+AL30</f>
        <v>21.7</v>
      </c>
      <c r="I30" s="674"/>
      <c r="J30" s="211" t="s">
        <v>198</v>
      </c>
      <c r="M30" s="682"/>
      <c r="P30" s="66"/>
      <c r="R30" s="687">
        <f>+ROUND(AA28,1)+ROUND(AA29,1)+ROUND(AA30,1)</f>
        <v>32.5</v>
      </c>
      <c r="S30" s="733"/>
      <c r="T30" s="733"/>
      <c r="U30" s="733"/>
      <c r="V30" s="54" t="s">
        <v>16</v>
      </c>
      <c r="Y30" s="688" t="s">
        <v>186</v>
      </c>
      <c r="Z30" s="689"/>
      <c r="AA30" s="729"/>
      <c r="AB30" s="730"/>
      <c r="AC30" s="730"/>
      <c r="AD30" s="730"/>
      <c r="AE30" s="730"/>
      <c r="AF30" s="54" t="s">
        <v>13</v>
      </c>
      <c r="AL30" s="706">
        <v>21.7</v>
      </c>
      <c r="AM30" s="707"/>
      <c r="AN30" s="707"/>
      <c r="AO30" s="707"/>
      <c r="AP30" s="62" t="s">
        <v>13</v>
      </c>
      <c r="AS30" s="725"/>
      <c r="AT30" s="722"/>
      <c r="AU30" s="722"/>
      <c r="AV30" s="723"/>
      <c r="AW30" s="498"/>
    </row>
    <row r="31" spans="2:49" ht="27" customHeight="1" thickTop="1" thickBot="1">
      <c r="B31" s="660" t="s">
        <v>226</v>
      </c>
      <c r="C31" s="661"/>
      <c r="D31" s="684">
        <v>30</v>
      </c>
      <c r="E31" s="684"/>
      <c r="F31" s="684"/>
      <c r="G31" s="211" t="s">
        <v>198</v>
      </c>
      <c r="H31" s="673">
        <f>+AS24</f>
        <v>32.200000000000003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清水建設株式会社　横浜支店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520.6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600</v>
      </c>
      <c r="E24" s="684"/>
      <c r="F24" s="684"/>
      <c r="G24" s="211" t="s">
        <v>198</v>
      </c>
      <c r="H24" s="673">
        <f>+F12</f>
        <v>520.6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520.6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520.6</v>
      </c>
      <c r="Q27" s="733"/>
      <c r="R27" s="733"/>
      <c r="S27" s="733"/>
      <c r="T27" s="54" t="s">
        <v>38</v>
      </c>
      <c r="U27" s="74"/>
      <c r="V27" s="74"/>
      <c r="Y27" s="72" t="s">
        <v>39</v>
      </c>
      <c r="Z27" s="75"/>
      <c r="AH27" s="63"/>
      <c r="AI27" s="63"/>
      <c r="AJ27" s="63"/>
      <c r="AK27" s="63"/>
      <c r="AL27" s="703">
        <f>+AH18+P27</f>
        <v>520.6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520.6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600</v>
      </c>
      <c r="E29" s="684"/>
      <c r="F29" s="684"/>
      <c r="G29" s="211" t="s">
        <v>198</v>
      </c>
      <c r="H29" s="673">
        <f>+AL27</f>
        <v>520.6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300</v>
      </c>
      <c r="E30" s="684"/>
      <c r="F30" s="684"/>
      <c r="G30" s="211" t="s">
        <v>198</v>
      </c>
      <c r="H30" s="673">
        <f>+AL30</f>
        <v>184.2</v>
      </c>
      <c r="I30" s="674"/>
      <c r="J30" s="211" t="s">
        <v>198</v>
      </c>
      <c r="M30" s="682"/>
      <c r="P30" s="66"/>
      <c r="R30" s="687">
        <f>+ROUND(AA28,1)+ROUND(AA29,1)+ROUND(AA30,1)</f>
        <v>520.6</v>
      </c>
      <c r="S30" s="733"/>
      <c r="T30" s="733"/>
      <c r="U30" s="733"/>
      <c r="V30" s="54" t="s">
        <v>16</v>
      </c>
      <c r="Y30" s="688" t="s">
        <v>186</v>
      </c>
      <c r="Z30" s="689"/>
      <c r="AA30" s="729"/>
      <c r="AB30" s="730"/>
      <c r="AC30" s="730"/>
      <c r="AD30" s="730"/>
      <c r="AE30" s="730"/>
      <c r="AF30" s="54" t="s">
        <v>13</v>
      </c>
      <c r="AL30" s="706">
        <v>184.2</v>
      </c>
      <c r="AM30" s="707"/>
      <c r="AN30" s="707"/>
      <c r="AO30" s="707"/>
      <c r="AP30" s="62" t="s">
        <v>13</v>
      </c>
      <c r="AS30" s="725"/>
      <c r="AT30" s="722"/>
      <c r="AU30" s="722"/>
      <c r="AV30" s="723"/>
      <c r="AW30" s="498"/>
    </row>
    <row r="31" spans="2:49" ht="27" customHeight="1" thickTop="1" thickBot="1">
      <c r="B31" s="660" t="s">
        <v>226</v>
      </c>
      <c r="C31" s="661"/>
      <c r="D31" s="684">
        <v>600</v>
      </c>
      <c r="E31" s="684"/>
      <c r="F31" s="684"/>
      <c r="G31" s="211" t="s">
        <v>198</v>
      </c>
      <c r="H31" s="673">
        <f>+AS24</f>
        <v>520.6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2025-06-16T09:18:31Z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