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7484088E-E6E2-469E-A2C8-3DA6EFFD2574}"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J38" i="94" l="1"/>
  <c r="J37" i="94" s="1"/>
  <c r="I32" i="94"/>
  <c r="I31" i="94" s="1"/>
  <c r="I38" i="94"/>
  <c r="I37" i="94" s="1"/>
  <c r="U45" i="94"/>
  <c r="X34" i="94"/>
  <c r="W38" i="94"/>
  <c r="W37" i="94" s="1"/>
  <c r="W19" i="94" s="1"/>
  <c r="Q38" i="94"/>
  <c r="Q37" i="94" s="1"/>
  <c r="Q19" i="94" s="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26" i="94" s="1"/>
  <c r="N27"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<sst xmlns="http://schemas.openxmlformats.org/spreadsheetml/2006/main" count="2829" uniqueCount="434">
  <si>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</si>
  <si>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</si>
  <si>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</si>
  <si>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</si>
  <si>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</si>
  <si>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</si>
  <si>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</si>
  <si>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</si>
  <si>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</si>
  <si>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</si>
  <si>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</si>
  <si>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</si>
  <si>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</si>
  <si>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</si>
  <si>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</si>
  <si>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</si>
  <si>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</si>
  <si>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</si>
  <si>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</si>
  <si>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</si>
  <si>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</si>
  <si>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</si>
  <si>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</si>
  <si>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</si>
  <si>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</si>
  <si>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</si>
  <si>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</si>
  <si>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</si>
  <si>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</si>
  <si>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</si>
  <si>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</si>
  <si>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</si>
  <si>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</si>
  <si>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</si>
  <si>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</si>
  <si>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</si>
  <si>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</si>
  <si>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</si>
  <si>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</si>
  <si>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</si>
  <si>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</si>
  <si>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</si>
  <si>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</si>
  <si>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</si>
  <si>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</si>
  <si>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</si>
  <si>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</si>
  <si>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</si>
  <si>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</si>
  <si>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</si>
  <si>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</si>
  <si>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</si>
  <si>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</si>
  <si>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</si>
  <si>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</si>
  <si>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</si>
  <si>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</si>
  <si>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</si>
  <si>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</si>
  <si>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</si>
  <si>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</si>
  <si>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</si>
  <si>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</si>
  <si>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</si>
  <si>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</si>
  <si>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</si>
  <si>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</si>
  <si>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</si>
  <si>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</si>
  <si>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</si>
  <si>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</si>
  <si>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</si>
  <si>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</si>
  <si>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</si>
  <si>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</si>
  <si>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</si>
  <si>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</si>
  <si>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</si>
  <si>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</si>
  <si>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</si>
  <si>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</si>
  <si>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</si>
  <si>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</si>
  <si>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</si>
  <si>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</si>
  <si>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</si>
  <si>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</si>
  <si>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</si>
  <si>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</si>
  <si>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</si>
  <si>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</si>
  <si>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</si>
  <si>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</si>
  <si>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</si>
  <si>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</si>
  <si>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</si>
  <si>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</si>
  <si>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</si>
  <si>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</si>
  <si>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</si>
  <si>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</si>
  <si>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</si>
  <si>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</si>
  <si>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</si>
  <si>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</si>
  <si>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</si>
  <si>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</si>
  <si>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</si>
  <si>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</si>
  <si>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</si>
  <si>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</si>
  <si>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</si>
  <si>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</si>
  <si>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</si>
  <si>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</si>
  <si>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</si>
  <si>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</si>
  <si>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</si>
  <si>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</si>
  <si>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</si>
  <si>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</si>
  <si>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</si>
  <si>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</si>
  <si>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</si>
  <si>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</si>
  <si>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</si>
  <si>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</si>
  <si>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</si>
  <si>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</si>
  <si>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</si>
  <si>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</si>
  <si>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</si>
  <si>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</si>
  <si>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</si>
  <si>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</si>
  <si>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</si>
  <si>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</si>
  <si>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</si>
  <si>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</si>
  <si>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</si>
  <si>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</si>
  <si>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</si>
  <si>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</si>
  <si>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</si>
  <si>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</si>
  <si>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</si>
  <si>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</si>
  <si>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</si>
  <si>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</si>
  <si>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</si>
  <si>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</si>
  <si>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</si>
  <si>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</si>
  <si>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</si>
  <si>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</si>
  <si>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</si>
  <si>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</si>
  <si>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</si>
  <si>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</si>
  <si>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</si>
  <si>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</si>
  <si>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</si>
  <si>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</si>
  <si>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</si>
  <si>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</si>
  <si>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</si>
  <si>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</si>
  <si>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</si>
  <si>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</si>
  <si>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</si>
  <si>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</si>
  <si>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</si>
  <si>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</si>
  <si>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</si>
  <si>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</si>
  <si>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</si>
  <si>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</si>
  <si>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</si>
  <si>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</si>
  <si>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</si>
  <si>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</si>
  <si>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</si>
  <si>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</si>
  <si>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</si>
  <si>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</si>
  <si>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</si>
  <si>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</si>
  <si>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</si>
  <si>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</si>
  <si>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</si>
  <si>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</si>
  <si>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</si>
  <si>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</si>
  <si>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</si>
  <si>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</si>
  <si>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</si>
  <si>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</si>
  <si>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</si>
  <si>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</si>
  <si>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</si>
  <si>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</si>
  <si>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</si>
  <si>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</si>
  <si>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</si>
  <si>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</si>
  <si>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</si>
  <si>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</si>
  <si>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</si>
  <si>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</si>
  <si>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</si>
  <si>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</si>
  <si>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</si>
  <si>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</si>
  <si>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</si>
  <si>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</si>
  <si>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</si>
  <si>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</si>
  <si>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</si>
  <si>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</si>
  <si>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</si>
  <si>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</si>
  <si>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</si>
  <si>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</si>
  <si>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</si>
  <si>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</si>
  <si>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</si>
  <si>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</si>
  <si>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</si>
  <si>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</si>
  <si>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</si>
  <si>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</si>
  <si>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</si>
  <si>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</si>
  <si>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</si>
  <si>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</si>
  <si>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</si>
  <si>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</si>
  <si>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</si>
  <si>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</si>
  <si>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</si>
  <si>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</si>
  <si>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</si>
  <si>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</si>
  <si>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</si>
  <si>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</si>
  <si>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</si>
  <si>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</si>
  <si>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</si>
  <si>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</si>
  <si>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</si>
  <si>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</si>
  <si>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</si>
  <si>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</si>
  <si>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</si>
  <si>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</si>
  <si>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</si>
  <si>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</si>
  <si>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</si>
  <si>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</si>
  <si>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</si>
  <si>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</si>
  <si>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</si>
  <si>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</si>
  <si>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</si>
  <si>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</si>
  <si>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</si>
  <si>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</si>
  <si>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</si>
  <si>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</si>
  <si>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</si>
  <si>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</si>
  <si>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</si>
  <si>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</si>
  <si>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</si>
  <si>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</si>
  <si>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</si>
  <si>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</si>
  <si>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</si>
  <si>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</si>
  <si>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</si>
  <si>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</si>
  <si>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</si>
  <si>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</si>
  <si>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</si>
  <si>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</si>
  <si>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</si>
  <si>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</si>
  <si>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</si>
  <si>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</si>
  <si>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</si>
  <si>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</si>
  <si>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</si>
  <si>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</si>
  <si>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</si>
  <si>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</si>
  <si>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</si>
  <si>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</si>
  <si>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</si>
  <si>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</si>
  <si>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</si>
  <si>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</si>
  <si>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</si>
  <si>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</si>
  <si>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</si>
  <si>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</si>
  <si>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</si>
  <si>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</si>
  <si>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</si>
  <si>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</si>
  <si>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</si>
  <si>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</si>
  <si>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</si>
  <si>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</si>
  <si>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</si>
  <si>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</si>
  <si>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</si>
  <si>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</si>
  <si>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</si>
  <si>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</si>
  <si>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</si>
  <si>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</si>
  <si>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</si>
  <si>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</si>
  <si>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</si>
  <si>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</si>
  <si>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</si>
  <si>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</si>
  <si>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</si>
  <si>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</si>
  <si>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</si>
  <si>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</si>
  <si>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</si>
  <si>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</si>
  <si>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</si>
  <si>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</si>
  <si>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</si>
  <si>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</si>
  <si>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</si>
  <si>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</si>
  <si>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</si>
  <si>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</si>
  <si>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</si>
  <si>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</si>
  <si>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</si>
  <si>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</si>
  <si>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</si>
  <si>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</si>
  <si>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</si>
  <si>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</si>
  <si>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</si>
  <si>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</si>
  <si>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</si>
  <si>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</si>
  <si>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</si>
  <si>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</si>
  <si>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</si>
  <si>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</si>
  <si>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</si>
  <si>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</si>
  <si>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</si>
  <si>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</si>
  <si>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</si>
  <si>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</si>
  <si>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</si>
  <si>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</si>
  <si>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</si>
  <si>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</si>
  <si>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</si>
  <si>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</si>
  <si>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</si>
  <si>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</si>
  <si>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</si>
  <si>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</si>
  <si>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</si>
  <si>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</si>
  <si>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</si>
  <si>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</si>
  <si>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</si>
  <si>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</si>
  <si>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</si>
  <si>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</si>
  <si>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</si>
  <si>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</si>
  <si>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</si>
  <si>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</si>
  <si>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</si>
  <si>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</si>
  <si>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</si>
  <si>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</si>
  <si>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</si>
  <si>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</si>
  <si>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</si>
  <si>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</si>
  <si>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</si>
  <si>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</si>
  <si>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</si>
  <si>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</si>
  <si>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</si>
  <si>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</si>
  <si>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</si>
  <si>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</si>
  <si>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</si>
  <si>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</si>
  <si>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</si>
  <si>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</si>
  <si>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</si>
  <si>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</si>
  <si>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</si>
  <si>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</si>
  <si>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</si>
  <si>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</si>
  <si>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</si>
  <si>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</si>
  <si>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</si>
  <si>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</si>
  <si>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</si>
  <si>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</si>
  <si>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</si>
  <si>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</si>
  <si>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</si>
  <si>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</si>
  <si>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</si>
  <si>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</si>
  <si>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</si>
  <si>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</si>
  <si>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6月   1日</t>
    <phoneticPr fontId="3"/>
  </si>
  <si>
    <t>神奈川県藤沢市大庭5404-7
湘南エスパスB1-A</t>
  </si>
  <si>
    <t>株式会社 不動マネジメント
代表取締役　大和田　章夫</t>
  </si>
  <si>
    <t>神奈川県藤沢市大庭5404-7　湘南エスパスB1-A</t>
  </si>
  <si>
    <t>0466-90-5181</t>
  </si>
  <si>
    <t>横浜市長</t>
  </si>
  <si>
    <t>0466-90-5181</t>
    <phoneticPr fontId="3"/>
  </si>
  <si>
    <t>○</t>
  </si>
  <si>
    <t>株式会社　不動マネジメント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</si>
</sst>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D35" zoomScaleNormal="100" zoomScaleSheetLayoutView="100" workbookViewId="0">
      <selection activeCell="F47" sqref="F47:L4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432</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425</v>
      </c>
      <c r="M34" s="460"/>
      <c r="N34" s="460"/>
      <c r="O34" s="461"/>
      <c r="Q34" s="15"/>
      <c r="R34" s="15"/>
      <c r="S34" s="15"/>
    </row>
    <row r="35" spans="1:19" ht="13.5">
      <c r="C35" s="76"/>
      <c r="O35" s="78"/>
      <c r="Q35" s="15"/>
      <c r="R35" s="15"/>
      <c r="S35" s="15"/>
    </row>
    <row r="36" spans="1:19" ht="13.5">
      <c r="C36" s="479" t="s">
        <v>430</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433</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1998</v>
      </c>
      <c r="N48" s="466"/>
      <c r="O48" s="467"/>
    </row>
    <row r="49" spans="3:21" ht="18.75" customHeight="1">
      <c r="C49" s="417" t="s">
        <v>11</v>
      </c>
      <c r="D49" s="445"/>
      <c r="E49" s="446"/>
      <c r="F49" s="475" t="s">
        <v>428</v>
      </c>
      <c r="G49" s="476"/>
      <c r="H49" s="476"/>
      <c r="I49" s="476"/>
      <c r="J49" s="476"/>
      <c r="K49" s="476"/>
      <c r="L49" s="115" t="s">
        <v>134</v>
      </c>
      <c r="M49" s="367"/>
      <c r="N49" s="468" t="s">
        <v>431</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92</v>
      </c>
      <c r="G52" s="482"/>
      <c r="H52" s="482"/>
      <c r="I52" s="482"/>
      <c r="J52" s="25" t="s">
        <v>47</v>
      </c>
      <c r="K52" s="25"/>
      <c r="L52" s="483">
        <v>796</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v>3331</v>
      </c>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34</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86.6</v>
      </c>
      <c r="I63" s="216" t="s">
        <v>4</v>
      </c>
      <c r="J63" s="439" t="s">
        <v>228</v>
      </c>
      <c r="K63" s="440"/>
      <c r="L63" s="441"/>
      <c r="M63" s="437">
        <f>+別紙!X14</f>
        <v>86.6</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28</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7"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28</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86.6</v>
      </c>
      <c r="E24" s="563"/>
      <c r="F24" s="563"/>
      <c r="G24" s="182" t="s">
        <v>158</v>
      </c>
      <c r="H24" s="534">
        <f>+F12</f>
        <v>28</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28</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28</v>
      </c>
      <c r="Q27" s="583"/>
      <c r="R27" s="583"/>
      <c r="S27" s="583"/>
      <c r="T27" s="42" t="s">
        <v>38</v>
      </c>
      <c r="U27" s="62"/>
      <c r="V27" s="62"/>
      <c r="Y27" s="60" t="s">
        <v>39</v>
      </c>
      <c r="Z27" s="63"/>
      <c r="AH27" s="51"/>
      <c r="AI27" s="51"/>
      <c r="AJ27" s="51"/>
      <c r="AK27" s="51"/>
      <c r="AL27" s="546">
        <f>+AH18+P27</f>
        <v>28</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28</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86.6</v>
      </c>
      <c r="E29" s="563"/>
      <c r="F29" s="563"/>
      <c r="G29" s="182" t="s">
        <v>158</v>
      </c>
      <c r="H29" s="534">
        <f>+AL27</f>
        <v>28</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28</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28</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I5"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株式会社　不動マネジメント</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86.6</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86.6</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t="str">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t="str">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t="str">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t="str">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86.6</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86.6</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t="str">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t="str">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t="str">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t="str">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0</v>
      </c>
      <c r="K19" s="322">
        <f t="shared" si="1"/>
        <v>0</v>
      </c>
      <c r="L19" s="322">
        <f t="shared" si="1"/>
        <v>0</v>
      </c>
      <c r="M19" s="322">
        <f t="shared" si="1"/>
        <v>0</v>
      </c>
      <c r="N19" s="322">
        <f t="shared" si="1"/>
        <v>0</v>
      </c>
      <c r="O19" s="322">
        <f t="shared" si="1"/>
        <v>0</v>
      </c>
      <c r="P19" s="322">
        <f t="shared" si="1"/>
        <v>28</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28</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0</v>
      </c>
      <c r="K37" s="346">
        <f t="shared" si="7"/>
        <v>0</v>
      </c>
      <c r="L37" s="346">
        <f t="shared" si="7"/>
        <v>0</v>
      </c>
      <c r="M37" s="346">
        <f t="shared" si="7"/>
        <v>0</v>
      </c>
      <c r="N37" s="346">
        <f t="shared" si="7"/>
        <v>0</v>
      </c>
      <c r="O37" s="346">
        <f t="shared" si="7"/>
        <v>0</v>
      </c>
      <c r="P37" s="346">
        <f t="shared" si="7"/>
        <v>28</v>
      </c>
      <c r="Q37" s="346">
        <f t="shared" si="7"/>
        <v>0</v>
      </c>
      <c r="R37" s="346">
        <f t="shared" si="7"/>
        <v>0</v>
      </c>
      <c r="S37" s="346">
        <f t="shared" si="7"/>
        <v>0</v>
      </c>
      <c r="T37" s="346">
        <f t="shared" si="7"/>
        <v>0</v>
      </c>
      <c r="U37" s="346">
        <f t="shared" si="7"/>
        <v>0</v>
      </c>
      <c r="V37" s="346">
        <f t="shared" si="7"/>
        <v>0</v>
      </c>
      <c r="W37" s="346">
        <f>+W38+W42</f>
        <v>0</v>
      </c>
      <c r="X37" s="347">
        <f t="shared" si="2"/>
        <v>28</v>
      </c>
    </row>
    <row r="38" spans="2:24" ht="24" customHeight="1">
      <c r="B38" s="156"/>
      <c r="C38" s="658"/>
      <c r="D38" s="195"/>
      <c r="E38" s="193" t="s">
        <v>195</v>
      </c>
      <c r="F38" s="360"/>
      <c r="G38" s="340">
        <f t="shared" ref="G38:V38" si="8">SUM(G39:G41)</f>
        <v>0</v>
      </c>
      <c r="H38" s="340">
        <f t="shared" si="8"/>
        <v>0</v>
      </c>
      <c r="I38" s="340">
        <f t="shared" si="8"/>
        <v>0</v>
      </c>
      <c r="J38" s="340">
        <f t="shared" si="8"/>
        <v>0</v>
      </c>
      <c r="K38" s="340">
        <f t="shared" si="8"/>
        <v>0</v>
      </c>
      <c r="L38" s="340">
        <f t="shared" si="8"/>
        <v>0</v>
      </c>
      <c r="M38" s="340">
        <f t="shared" si="8"/>
        <v>0</v>
      </c>
      <c r="N38" s="340">
        <f t="shared" si="8"/>
        <v>0</v>
      </c>
      <c r="O38" s="340">
        <f t="shared" si="8"/>
        <v>0</v>
      </c>
      <c r="P38" s="340">
        <f t="shared" si="8"/>
        <v>28</v>
      </c>
      <c r="Q38" s="340">
        <f t="shared" si="8"/>
        <v>0</v>
      </c>
      <c r="R38" s="340">
        <f t="shared" si="8"/>
        <v>0</v>
      </c>
      <c r="S38" s="340">
        <f t="shared" si="8"/>
        <v>0</v>
      </c>
      <c r="T38" s="340">
        <f t="shared" si="8"/>
        <v>0</v>
      </c>
      <c r="U38" s="340">
        <f t="shared" si="8"/>
        <v>0</v>
      </c>
      <c r="V38" s="340">
        <f t="shared" si="8"/>
        <v>0</v>
      </c>
      <c r="W38" s="340">
        <f>SUM(W39:W41)</f>
        <v>0</v>
      </c>
      <c r="X38" s="341">
        <f t="shared" si="2"/>
        <v>28</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28</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28</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28</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28</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28</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28</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0</v>
      </c>
      <c r="K55" s="385">
        <f t="shared" si="9"/>
        <v>0</v>
      </c>
      <c r="L55" s="385">
        <f t="shared" si="9"/>
        <v>0</v>
      </c>
      <c r="M55" s="385">
        <f t="shared" si="9"/>
        <v>0</v>
      </c>
      <c r="N55" s="385">
        <f t="shared" si="9"/>
        <v>0</v>
      </c>
      <c r="O55" s="385">
        <f t="shared" si="9"/>
        <v>0</v>
      </c>
      <c r="P55" s="385">
        <f t="shared" si="9"/>
        <v>114.6</v>
      </c>
      <c r="Q55" s="385">
        <f t="shared" si="9"/>
        <v>0</v>
      </c>
      <c r="R55" s="385">
        <f t="shared" si="9"/>
        <v>0</v>
      </c>
      <c r="S55" s="385">
        <f t="shared" si="9"/>
        <v>0</v>
      </c>
      <c r="T55" s="385">
        <f t="shared" si="9"/>
        <v>0</v>
      </c>
      <c r="U55" s="385">
        <f t="shared" si="9"/>
        <v>0</v>
      </c>
      <c r="V55" s="385">
        <f t="shared" si="9"/>
        <v>0</v>
      </c>
      <c r="W55" s="385">
        <f>IF(W9="0",+W19+W20,+W9+W19+W20)</f>
        <v>0</v>
      </c>
      <c r="X55" s="386">
        <f>+X9+X19+X20</f>
        <v>114.6</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株式会社　不動マネジメント</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7年   6月   1日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神奈川県藤沢市大庭5404-7
湘南エスパスB1-A</v>
      </c>
      <c r="K16" s="684"/>
      <c r="L16" s="685"/>
      <c r="M16" s="685"/>
      <c r="N16" s="685"/>
      <c r="O16" s="686"/>
    </row>
    <row r="17" spans="1:17" ht="26.25" customHeight="1">
      <c r="C17" s="76"/>
      <c r="H17" s="18" t="s">
        <v>7</v>
      </c>
      <c r="I17" s="18"/>
      <c r="J17" s="684" t="str">
        <f>+表紙!J40</f>
        <v>株式会社 不動マネジメント
代表取締役　大和田　章夫</v>
      </c>
      <c r="K17" s="684"/>
      <c r="L17" s="685"/>
      <c r="M17" s="685"/>
      <c r="N17" s="685"/>
      <c r="O17" s="686"/>
    </row>
    <row r="18" spans="1:17">
      <c r="C18" s="76"/>
      <c r="J18" s="16" t="s">
        <v>8</v>
      </c>
      <c r="O18" s="77"/>
    </row>
    <row r="19" spans="1:17">
      <c r="C19" s="76"/>
      <c r="J19" s="19" t="s">
        <v>9</v>
      </c>
      <c r="K19" s="19"/>
      <c r="L19" s="689" t="str">
        <f>IF(+表紙!L42="","",+表紙!L42)</f>
        <v>0466-90-5181</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株式会社　不動マネジメント</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1998</v>
      </c>
      <c r="N25" s="702"/>
      <c r="O25" s="703"/>
    </row>
    <row r="26" spans="1:17" ht="18.600000000000001" customHeight="1">
      <c r="C26" s="417" t="s">
        <v>11</v>
      </c>
      <c r="D26" s="445"/>
      <c r="E26" s="446"/>
      <c r="F26" s="706" t="str">
        <f>+表紙!F49</f>
        <v>神奈川県藤沢市大庭5404-7　湘南エスパスB1-A</v>
      </c>
      <c r="G26" s="707"/>
      <c r="H26" s="707"/>
      <c r="I26" s="707"/>
      <c r="J26" s="707"/>
      <c r="K26" s="707"/>
      <c r="L26" s="115" t="s">
        <v>134</v>
      </c>
      <c r="M26" s="207"/>
      <c r="N26" s="723" t="str">
        <f>IF(+表紙!N49="","",+表紙!N49)</f>
        <v>0466-90-5181</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Ｄ－建設業</v>
      </c>
      <c r="G29" s="720"/>
      <c r="H29" s="720"/>
      <c r="I29" s="720"/>
      <c r="J29" s="25" t="s">
        <v>47</v>
      </c>
      <c r="K29" s="25"/>
      <c r="L29" s="725">
        <f>IF(+表紙!L52="","",+表紙!L52)</f>
        <v>796</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f>IF(+表紙!L54="","",+表紙!L54)</f>
        <v>3331</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34</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86.6</v>
      </c>
      <c r="I40" s="216" t="s">
        <v>4</v>
      </c>
      <c r="J40" s="439" t="s">
        <v>293</v>
      </c>
      <c r="K40" s="440"/>
      <c r="L40" s="441"/>
      <c r="M40" s="680">
        <f>+表紙!M63</f>
        <v>86.6</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t="str">
        <f>IF(表紙!M69="","",表紙!M69)</f>
        <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28</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不動マネジメント</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2025-08-19T06:03:16Z</dcterms:created>
  <dcterms:modified xsi:type="dcterms:W3CDTF">2025-08-19T06:03:17Z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