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6DA11420-F01E-4D3B-B7A7-EAFD236DDA00}"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2"/>
  <c r="U60" i="94" s="1"/>
  <c r="AL31" i="84"/>
  <c r="T60" i="94" s="1"/>
  <c r="AL31" i="81"/>
  <c r="S60" i="94" s="1"/>
  <c r="AL31" i="79"/>
  <c r="R60" i="94" s="1"/>
  <c r="AL31" i="89"/>
  <c r="Q60" i="94" s="1"/>
  <c r="AL31" i="88"/>
  <c r="P60" i="94" s="1"/>
  <c r="AL31" i="87"/>
  <c r="O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F12" i="89" s="1"/>
  <c r="H24"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M49" i="94"/>
  <c r="N49" i="94"/>
  <c r="Y18" i="91"/>
  <c r="P16" i="91" s="1"/>
  <c r="X58" i="94" s="1"/>
  <c r="H31" i="74" l="1"/>
  <c r="H49" i="94"/>
  <c r="H31" i="77"/>
  <c r="K49" i="94"/>
  <c r="W49" i="94"/>
  <c r="AL27" i="91"/>
  <c r="X47" i="94" s="1"/>
  <c r="H31" i="76"/>
  <c r="J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AL31" i="86" s="1"/>
  <c r="N60" i="94" s="1"/>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91" l="1"/>
  <c r="V47" i="94"/>
  <c r="AL31" i="80"/>
  <c r="V60" i="94" s="1"/>
  <c r="H29" i="79"/>
  <c r="H29" i="80"/>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<sst xmlns="http://schemas.openxmlformats.org/spreadsheetml/2006/main" count="3303" uniqueCount="471">
  <si>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</si>
  <si>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</si>
  <si>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</si>
  <si>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</si>
  <si>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</si>
  <si>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</si>
  <si>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</si>
  <si>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</si>
  <si>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</si>
  <si>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</si>
  <si>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</si>
  <si>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</si>
  <si>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</si>
  <si>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</si>
  <si>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</si>
  <si>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</si>
  <si>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</si>
  <si>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</si>
  <si>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</si>
  <si>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</si>
  <si>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</si>
  <si>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</si>
  <si>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</si>
  <si>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</si>
  <si>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</si>
  <si>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</si>
  <si>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</si>
  <si>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</si>
  <si>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</si>
  <si>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</si>
  <si>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</si>
  <si>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</si>
  <si>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</si>
  <si>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</si>
  <si>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</si>
  <si>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</si>
  <si>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</si>
  <si>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</si>
  <si>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</si>
  <si>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</si>
  <si>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</si>
  <si>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</si>
  <si>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</si>
  <si>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</si>
  <si>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</si>
  <si>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</si>
  <si>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</si>
  <si>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</si>
  <si>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</si>
  <si>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</si>
  <si>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</si>
  <si>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</si>
  <si>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</si>
  <si>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</si>
  <si>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</si>
  <si>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</si>
  <si>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</si>
  <si>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</si>
  <si>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</si>
  <si>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</si>
  <si>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</si>
  <si>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</si>
  <si>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</si>
  <si>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</si>
  <si>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</si>
  <si>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</si>
  <si>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</si>
  <si>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</si>
  <si>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</si>
  <si>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</si>
  <si>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</si>
  <si>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</si>
  <si>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</si>
  <si>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</si>
  <si>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</si>
  <si>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</si>
  <si>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</si>
  <si>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</si>
  <si>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</si>
  <si>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</si>
  <si>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</si>
  <si>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</si>
  <si>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</si>
  <si>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</si>
  <si>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</si>
  <si>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</si>
  <si>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</si>
  <si>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</si>
  <si>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</si>
  <si>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</si>
  <si>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</si>
  <si>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</si>
  <si>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</si>
  <si>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</si>
  <si>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</si>
  <si>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</si>
  <si>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</si>
  <si>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</si>
  <si>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</si>
  <si>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</si>
  <si>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</si>
  <si>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</si>
  <si>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</si>
  <si>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</si>
  <si>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</si>
  <si>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</si>
  <si>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</si>
  <si>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</si>
  <si>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</si>
  <si>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</si>
  <si>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</si>
  <si>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</si>
  <si>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</si>
  <si>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</si>
  <si>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</si>
  <si>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</si>
  <si>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</si>
  <si>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</si>
  <si>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</si>
  <si>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</si>
  <si>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</si>
  <si>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</si>
  <si>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</si>
  <si>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</si>
  <si>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</si>
  <si>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</si>
  <si>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</si>
  <si>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</si>
  <si>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</si>
  <si>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</si>
  <si>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</si>
  <si>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</si>
  <si>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</si>
  <si>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</si>
  <si>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</si>
  <si>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</si>
  <si>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</si>
  <si>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</si>
  <si>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</si>
  <si>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</si>
  <si>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</si>
  <si>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</si>
  <si>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</si>
  <si>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</si>
  <si>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</si>
  <si>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</si>
  <si>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</si>
  <si>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</si>
  <si>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</si>
  <si>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</si>
  <si>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</si>
  <si>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</si>
  <si>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</si>
  <si>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</si>
  <si>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</si>
  <si>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</si>
  <si>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</si>
  <si>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</si>
  <si>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</si>
  <si>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</si>
  <si>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</si>
  <si>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</si>
  <si>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</si>
  <si>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</si>
  <si>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</si>
  <si>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</si>
  <si>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</si>
  <si>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</si>
  <si>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</si>
  <si>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</si>
  <si>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</si>
  <si>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</si>
  <si>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</si>
  <si>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</si>
  <si>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</si>
  <si>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</si>
  <si>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</si>
  <si>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</si>
  <si>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</si>
  <si>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</si>
  <si>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</si>
  <si>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</si>
  <si>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</si>
  <si>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</si>
  <si>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</si>
  <si>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</si>
  <si>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</si>
  <si>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</si>
  <si>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</si>
  <si>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</si>
  <si>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</si>
  <si>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</si>
  <si>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</si>
  <si>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</si>
  <si>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</si>
  <si>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</si>
  <si>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</si>
  <si>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</si>
  <si>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</si>
  <si>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</si>
  <si>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</si>
  <si>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</si>
  <si>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</si>
  <si>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</si>
  <si>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</si>
  <si>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</si>
  <si>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</si>
  <si>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</si>
  <si>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</si>
  <si>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</si>
  <si>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</si>
  <si>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</si>
  <si>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</si>
  <si>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</si>
  <si>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</si>
  <si>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</si>
  <si>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</si>
  <si>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</si>
  <si>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</si>
  <si>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</si>
  <si>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</si>
  <si>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</si>
  <si>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</si>
  <si>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</si>
  <si>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</si>
  <si>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</si>
  <si>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</si>
  <si>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</si>
  <si>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</si>
  <si>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</si>
  <si>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</si>
  <si>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</si>
  <si>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</si>
  <si>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</si>
  <si>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</si>
  <si>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</si>
  <si>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</si>
  <si>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</si>
  <si>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</si>
  <si>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</si>
  <si>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</si>
  <si>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</si>
  <si>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</si>
  <si>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</si>
  <si>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</si>
  <si>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</si>
  <si>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</si>
  <si>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</si>
  <si>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</si>
  <si>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</si>
  <si>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</si>
  <si>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</si>
  <si>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</si>
  <si>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</si>
  <si>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</si>
  <si>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</si>
  <si>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</si>
  <si>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</si>
  <si>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</si>
  <si>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</si>
  <si>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</si>
  <si>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</si>
  <si>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</si>
  <si>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</si>
  <si>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</si>
  <si>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</si>
  <si>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</si>
  <si>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</si>
  <si>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</si>
  <si>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</si>
  <si>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</si>
  <si>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</si>
  <si>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</si>
  <si>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</si>
  <si>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</si>
  <si>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</si>
  <si>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</si>
  <si>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</si>
  <si>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</si>
  <si>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</si>
  <si>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</si>
  <si>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</si>
  <si>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</si>
  <si>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</si>
  <si>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</si>
  <si>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</si>
  <si>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</si>
  <si>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</si>
  <si>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</si>
  <si>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</si>
  <si>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</si>
  <si>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</si>
  <si>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</si>
  <si>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</si>
  <si>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</si>
  <si>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</si>
  <si>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</si>
  <si>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</si>
  <si>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</si>
  <si>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</si>
  <si>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</si>
  <si>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</si>
  <si>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</si>
  <si>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</si>
  <si>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</si>
  <si>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</si>
  <si>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</si>
  <si>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</si>
  <si>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</si>
  <si>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</si>
  <si>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</si>
  <si>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</si>
  <si>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</si>
  <si>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</si>
  <si>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</si>
  <si>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</si>
  <si>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</si>
  <si>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</si>
  <si>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</si>
  <si>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</si>
  <si>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</si>
  <si>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</si>
  <si>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</si>
  <si>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</si>
  <si>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</si>
  <si>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</si>
  <si>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</si>
  <si>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</si>
  <si>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</si>
  <si>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</si>
  <si>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</si>
  <si>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</si>
  <si>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</si>
  <si>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</si>
  <si>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</si>
  <si>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</si>
  <si>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</si>
  <si>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</si>
  <si>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</si>
  <si>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</si>
  <si>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</si>
  <si>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</si>
  <si>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</si>
  <si>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</si>
  <si>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</si>
  <si>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</si>
  <si>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</si>
  <si>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</si>
  <si>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</si>
  <si>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</si>
  <si>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</si>
  <si>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</si>
  <si>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</si>
  <si>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</si>
  <si>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</si>
  <si>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</si>
  <si>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</si>
  <si>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</si>
  <si>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</si>
  <si>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</si>
  <si>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</si>
  <si>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</si>
  <si>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</si>
  <si>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</si>
  <si>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</si>
  <si>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</si>
  <si>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</si>
  <si>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</si>
  <si>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</si>
  <si>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</si>
  <si>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</si>
  <si>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</si>
  <si>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</si>
  <si>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</si>
  <si>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</si>
  <si>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</si>
  <si>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</si>
  <si>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</si>
  <si>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</si>
  <si>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</si>
  <si>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</si>
  <si>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</si>
  <si>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</si>
  <si>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</si>
  <si>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</si>
  <si>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</si>
  <si>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</si>
  <si>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</si>
  <si>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</si>
  <si>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</si>
  <si>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</si>
  <si>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</si>
  <si>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</si>
  <si>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</si>
  <si>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</si>
  <si>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</si>
  <si>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</si>
  <si>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</si>
  <si>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</si>
  <si>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</si>
  <si>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</si>
  <si>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</si>
  <si>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</si>
  <si>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</si>
  <si>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</si>
  <si>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</si>
  <si>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</si>
  <si>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</si>
  <si>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</si>
  <si>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</si>
  <si>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</si>
  <si>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</si>
  <si>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</si>
  <si>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</si>
  <si>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</si>
  <si>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</si>
  <si>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</si>
  <si>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</si>
  <si>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</si>
  <si>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</si>
  <si>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</si>
  <si>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</si>
  <si>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</si>
  <si>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</si>
  <si>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</si>
  <si>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</si>
  <si>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</si>
  <si>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</si>
  <si>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</si>
  <si>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</si>
  <si>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</si>
  <si>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</si>
  <si>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</si>
  <si>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</si>
  <si>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</si>
  <si>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</si>
  <si>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</si>
  <si>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</si>
  <si>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</si>
  <si>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</si>
  <si>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</si>
  <si>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</si>
  <si>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</si>
  <si>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</si>
  <si>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</si>
  <si>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</si>
  <si>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</si>
  <si>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</si>
  <si>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</si>
  <si>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</si>
  <si>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</si>
  <si>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</si>
  <si>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</si>
  <si>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</si>
  <si>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</si>
  <si>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</si>
  <si>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</si>
  <si>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</si>
  <si>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</si>
  <si>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</si>
  <si>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</si>
  <si>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</si>
  <si>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</si>
  <si>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6月   1日</t>
    <phoneticPr fontId="3"/>
  </si>
  <si>
    <t>神奈川県藤沢市大庭5404-7
湘南エスパスB1-A</t>
  </si>
  <si>
    <t>株式会社 不動マネジメント
代表取締役　大和田　章夫</t>
  </si>
  <si>
    <t>株式会社　不動マネジメント</t>
  </si>
  <si>
    <t>神奈川県藤沢市大庭5404-7　湘南エスパスB1-A</t>
  </si>
  <si>
    <t>0466-90-5181</t>
  </si>
  <si>
    <t>横浜市長</t>
  </si>
  <si>
    <t>0466-90-5181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</si>
</sst>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61" zoomScaleNormal="100" zoomScaleSheetLayoutView="100" workbookViewId="0">
      <selection activeCell="L68" sqref="L68:L69"/>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155</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463</v>
      </c>
      <c r="M34" s="501"/>
      <c r="N34" s="501"/>
      <c r="O34" s="502"/>
      <c r="Q34" s="20"/>
      <c r="R34" s="20"/>
      <c r="S34" s="20"/>
    </row>
    <row r="35" spans="1:19" ht="11.25" customHeight="1">
      <c r="C35" s="78"/>
      <c r="O35" s="80"/>
      <c r="Q35" s="20"/>
      <c r="R35" s="20"/>
      <c r="S35" s="20"/>
    </row>
    <row r="36" spans="1:19" ht="13.5">
      <c r="C36" s="468" t="s">
        <v>469</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468</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466</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1998</v>
      </c>
      <c r="N48" s="507"/>
      <c r="O48" s="508"/>
    </row>
    <row r="49" spans="3:21" ht="18" customHeight="1">
      <c r="C49" s="457" t="s">
        <v>11</v>
      </c>
      <c r="D49" s="489"/>
      <c r="E49" s="490"/>
      <c r="F49" s="476" t="s">
        <v>467</v>
      </c>
      <c r="G49" s="477"/>
      <c r="H49" s="477"/>
      <c r="I49" s="477"/>
      <c r="J49" s="477"/>
      <c r="K49" s="477"/>
      <c r="L49" s="126" t="s">
        <v>172</v>
      </c>
      <c r="M49" s="386"/>
      <c r="N49" s="509" t="s">
        <v>470</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v>796</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3331</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34</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10080</v>
      </c>
      <c r="I63" s="240" t="s">
        <v>4</v>
      </c>
      <c r="J63" s="525" t="s">
        <v>324</v>
      </c>
      <c r="K63" s="526"/>
      <c r="L63" s="527"/>
      <c r="M63" s="523">
        <f>+別紙!AA14</f>
        <v>10080</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t="str">
        <f>+別紙!AA16</f>
        <v>0</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　</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不動マネジメント</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9.9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18.600000000000001</v>
      </c>
      <c r="E24" s="584"/>
      <c r="F24" s="584"/>
      <c r="G24" s="194" t="s">
        <v>198</v>
      </c>
      <c r="H24" s="573">
        <f>+F12</f>
        <v>9.9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9.9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9.9</v>
      </c>
      <c r="Q27" s="633"/>
      <c r="R27" s="633"/>
      <c r="S27" s="633"/>
      <c r="T27" s="44" t="s">
        <v>38</v>
      </c>
      <c r="U27" s="64"/>
      <c r="V27" s="64"/>
      <c r="Y27" s="62" t="s">
        <v>39</v>
      </c>
      <c r="Z27" s="65"/>
      <c r="AH27" s="53"/>
      <c r="AI27" s="53"/>
      <c r="AJ27" s="53"/>
      <c r="AK27" s="53"/>
      <c r="AL27" s="603">
        <f>+AH18+P27</f>
        <v>9.9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9.9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18.600000000000001</v>
      </c>
      <c r="E29" s="584"/>
      <c r="F29" s="584"/>
      <c r="G29" s="194" t="s">
        <v>198</v>
      </c>
      <c r="H29" s="573">
        <f>+AL27</f>
        <v>9.9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9.9</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9.9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　</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不動マネジメント</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　</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不動マネジメント</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　</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不動マネジメント</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　</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不動マネジメント</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　</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不動マネジメント</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5942.9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5120.5</v>
      </c>
      <c r="E24" s="584"/>
      <c r="F24" s="584"/>
      <c r="G24" s="194" t="s">
        <v>198</v>
      </c>
      <c r="H24" s="573">
        <f>+F12</f>
        <v>5942.9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5942.9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5942.9</v>
      </c>
      <c r="Q27" s="633"/>
      <c r="R27" s="633"/>
      <c r="S27" s="633"/>
      <c r="T27" s="44" t="s">
        <v>38</v>
      </c>
      <c r="U27" s="64"/>
      <c r="V27" s="64"/>
      <c r="Y27" s="62" t="s">
        <v>39</v>
      </c>
      <c r="Z27" s="65"/>
      <c r="AH27" s="53"/>
      <c r="AI27" s="53"/>
      <c r="AJ27" s="53"/>
      <c r="AK27" s="53"/>
      <c r="AL27" s="603">
        <f>+AH18+P27</f>
        <v>5942.9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5942.9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5120.5</v>
      </c>
      <c r="E29" s="584"/>
      <c r="F29" s="584"/>
      <c r="G29" s="194" t="s">
        <v>198</v>
      </c>
      <c r="H29" s="573">
        <f>+AL27</f>
        <v>5942.9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5942.9</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5942.9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　</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不動マネジメント</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2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　</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不動マネジメント</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2860.4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2804.5</v>
      </c>
      <c r="E24" s="584"/>
      <c r="F24" s="584"/>
      <c r="G24" s="194" t="s">
        <v>198</v>
      </c>
      <c r="H24" s="573">
        <f>+F12</f>
        <v>2860.4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2860.4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2860.4</v>
      </c>
      <c r="Q27" s="633"/>
      <c r="R27" s="633"/>
      <c r="S27" s="633"/>
      <c r="T27" s="44" t="s">
        <v>38</v>
      </c>
      <c r="U27" s="64"/>
      <c r="V27" s="64"/>
      <c r="Y27" s="62" t="s">
        <v>39</v>
      </c>
      <c r="Z27" s="65"/>
      <c r="AH27" s="53"/>
      <c r="AI27" s="53"/>
      <c r="AJ27" s="53"/>
      <c r="AK27" s="53"/>
      <c r="AL27" s="603">
        <f>+AH18+P27</f>
        <v>2860.4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2860.4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2804.5</v>
      </c>
      <c r="E29" s="584"/>
      <c r="F29" s="584"/>
      <c r="G29" s="194" t="s">
        <v>198</v>
      </c>
      <c r="H29" s="573">
        <f>+AL27</f>
        <v>2860.4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60.2</v>
      </c>
      <c r="I30" s="574"/>
      <c r="J30" s="194" t="s">
        <v>198</v>
      </c>
      <c r="M30" s="582"/>
      <c r="P30" s="56"/>
      <c r="R30" s="587">
        <f>+ROUND(AA28,1)+ROUND(AA29,1)+ROUND(AA30,1)</f>
        <v>2860.4</v>
      </c>
      <c r="S30" s="633"/>
      <c r="T30" s="633"/>
      <c r="U30" s="633"/>
      <c r="V30" s="44" t="s">
        <v>16</v>
      </c>
      <c r="Y30" s="588" t="s">
        <v>186</v>
      </c>
      <c r="Z30" s="589"/>
      <c r="AA30" s="629"/>
      <c r="AB30" s="630"/>
      <c r="AC30" s="630"/>
      <c r="AD30" s="630"/>
      <c r="AE30" s="630"/>
      <c r="AF30" s="44" t="s">
        <v>13</v>
      </c>
      <c r="AL30" s="606">
        <v>60.2</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2860.4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　</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不動マネジメント</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　</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不動マネジメント</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　</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　不動マネジメント</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　</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不動マネジメント</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　</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不動マネジメント</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312.5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271.2</v>
      </c>
      <c r="E24" s="584"/>
      <c r="F24" s="584"/>
      <c r="G24" s="194" t="s">
        <v>198</v>
      </c>
      <c r="H24" s="573">
        <f>+F12</f>
        <v>312.5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312.5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312.5</v>
      </c>
      <c r="Q27" s="633"/>
      <c r="R27" s="633"/>
      <c r="S27" s="633"/>
      <c r="T27" s="44" t="s">
        <v>38</v>
      </c>
      <c r="U27" s="64"/>
      <c r="V27" s="64"/>
      <c r="Y27" s="62" t="s">
        <v>39</v>
      </c>
      <c r="Z27" s="65"/>
      <c r="AH27" s="53"/>
      <c r="AI27" s="53"/>
      <c r="AJ27" s="53"/>
      <c r="AK27" s="53"/>
      <c r="AL27" s="603">
        <f>+AH18+P27</f>
        <v>312.5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312.5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271.2</v>
      </c>
      <c r="E29" s="584"/>
      <c r="F29" s="584"/>
      <c r="G29" s="194" t="s">
        <v>198</v>
      </c>
      <c r="H29" s="573">
        <f>+AL27</f>
        <v>312.5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312.5</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312.5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　</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株式会社　不動マネジメント</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138.6</v>
      </c>
      <c r="M9" s="319">
        <f>IF(OR(ｷ.紙くず!D24&gt;0,ｷ.紙くず!D24&lt;0),ｷ.紙くず!D24,IF(M$19&gt;0,"0",0))</f>
        <v>0.7</v>
      </c>
      <c r="N9" s="319">
        <f>IF(OR(ｸ.木くず!D24&gt;0,ｸ.木くず!D24&lt;0),ｸ.木くず!D24,IF(N$19&gt;0,"0",0))</f>
        <v>1725.9</v>
      </c>
      <c r="O9" s="319">
        <f>IF(OR(ｹ.繊維くず!D24&gt;0,ｹ.繊維くず!D24&lt;0),ｹ.繊維くず!D24,IF(O$19&gt;0,"0",0))</f>
        <v>18.600000000000001</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5120.5</v>
      </c>
      <c r="U9" s="319">
        <f>IF(OR(ｿ.鉱さい!D24&gt;0,ｿ.鉱さい!D24&lt;0),ｿ.鉱さい!D24,IF(U$19&gt;0,"0",0))</f>
        <v>0</v>
      </c>
      <c r="V9" s="319">
        <f>IF(OR(ﾀ.がれき類!D24&gt;0,ﾀ.がれき類!D24&lt;0),ﾀ.がれき類!D24,IF(V$19&gt;0,"0",0))</f>
        <v>2804.5</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271.2</v>
      </c>
      <c r="AA9" s="321">
        <f>IF(SUM(G9:Z9)&gt;0,SUM(G9:Z9),IF(AA$19&gt;0,"0",0))</f>
        <v>10080</v>
      </c>
    </row>
    <row r="10" spans="2:27" ht="20.45" customHeight="1">
      <c r="B10" s="169" t="s">
        <v>352</v>
      </c>
      <c r="C10" s="696" t="s">
        <v>320</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138.6</v>
      </c>
      <c r="M14" s="325">
        <f>IF(OR(ｷ.紙くず!D29&gt;0,ｷ.紙くず!D29&lt;0),ｷ.紙くず!D29,IF(M$19&gt;0,"0",0))</f>
        <v>0.7</v>
      </c>
      <c r="N14" s="325">
        <f>IF(OR(ｸ.木くず!D29&gt;0,ｸ.木くず!D29&lt;0),ｸ.木くず!D29,IF(N$19&gt;0,"0",0))</f>
        <v>1725.9</v>
      </c>
      <c r="O14" s="325">
        <f>IF(OR(ｹ.繊維くず!D29&gt;0,ｹ.繊維くず!D29&lt;0),ｹ.繊維くず!D29,IF(O$19&gt;0,"0",0))</f>
        <v>18.600000000000001</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5120.5</v>
      </c>
      <c r="U14" s="325">
        <f>IF(OR(ｿ.鉱さい!D29&gt;0,ｿ.鉱さい!D29&lt;0),ｿ.鉱さい!D29,IF(U$19&gt;0,"0",0))</f>
        <v>0</v>
      </c>
      <c r="V14" s="325">
        <f>IF(OR(ﾀ.がれき類!D29&gt;0,ﾀ.がれき類!D29&lt;0),ﾀ.がれき類!D29,IF(V$19&gt;0,"0",0))</f>
        <v>2804.5</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271.2</v>
      </c>
      <c r="AA14" s="327">
        <f t="shared" si="0"/>
        <v>10080</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t="str">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t="str">
        <f>IF(OR(ｷ.紙くず!D31&gt;0,ｷ.紙くず!D31&lt;0),ｷ.紙くず!D31,IF(M$19&gt;0,"0",0))</f>
        <v>0</v>
      </c>
      <c r="N16" s="325" t="str">
        <f>IF(OR(ｸ.木くず!D31&gt;0,ｸ.木くず!D31&lt;0),ｸ.木くず!D31,IF(N$19&gt;0,"0",0))</f>
        <v>0</v>
      </c>
      <c r="O16" s="325" t="str">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t="str">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t="str">
        <f t="shared" si="0"/>
        <v>0</v>
      </c>
    </row>
    <row r="17" spans="2:27" ht="20.45" customHeight="1">
      <c r="B17" s="169"/>
      <c r="C17" s="698" t="s">
        <v>428</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0</v>
      </c>
      <c r="I19" s="331">
        <f t="shared" si="1"/>
        <v>0</v>
      </c>
      <c r="J19" s="331">
        <f t="shared" si="1"/>
        <v>0</v>
      </c>
      <c r="K19" s="331">
        <f t="shared" si="1"/>
        <v>0</v>
      </c>
      <c r="L19" s="331">
        <f t="shared" si="1"/>
        <v>88.4</v>
      </c>
      <c r="M19" s="331">
        <f t="shared" si="1"/>
        <v>0.4</v>
      </c>
      <c r="N19" s="331">
        <f t="shared" si="1"/>
        <v>1590</v>
      </c>
      <c r="O19" s="331">
        <f t="shared" si="1"/>
        <v>9.9</v>
      </c>
      <c r="P19" s="331">
        <f t="shared" si="1"/>
        <v>0</v>
      </c>
      <c r="Q19" s="331">
        <f t="shared" si="1"/>
        <v>0</v>
      </c>
      <c r="R19" s="331">
        <f t="shared" si="1"/>
        <v>0</v>
      </c>
      <c r="S19" s="331">
        <f t="shared" si="1"/>
        <v>0</v>
      </c>
      <c r="T19" s="331">
        <f t="shared" si="1"/>
        <v>5942.9</v>
      </c>
      <c r="U19" s="331">
        <f t="shared" si="1"/>
        <v>0</v>
      </c>
      <c r="V19" s="331">
        <f t="shared" si="1"/>
        <v>2860.4</v>
      </c>
      <c r="W19" s="331">
        <f t="shared" si="1"/>
        <v>0</v>
      </c>
      <c r="X19" s="331">
        <f t="shared" si="1"/>
        <v>0</v>
      </c>
      <c r="Y19" s="331">
        <f t="shared" si="1"/>
        <v>0</v>
      </c>
      <c r="Z19" s="332">
        <f t="shared" si="1"/>
        <v>312.5</v>
      </c>
      <c r="AA19" s="333">
        <f t="shared" ref="AA19:AA25" si="2">SUM(G19:Z19)</f>
        <v>10804.5</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88.4</v>
      </c>
      <c r="M41" s="367">
        <f t="shared" si="8"/>
        <v>0.4</v>
      </c>
      <c r="N41" s="367">
        <f t="shared" si="8"/>
        <v>1590</v>
      </c>
      <c r="O41" s="367">
        <f t="shared" si="8"/>
        <v>9.9</v>
      </c>
      <c r="P41" s="367">
        <f t="shared" si="8"/>
        <v>0</v>
      </c>
      <c r="Q41" s="367">
        <f t="shared" si="8"/>
        <v>0</v>
      </c>
      <c r="R41" s="367">
        <f t="shared" si="8"/>
        <v>0</v>
      </c>
      <c r="S41" s="367">
        <f t="shared" si="8"/>
        <v>0</v>
      </c>
      <c r="T41" s="367">
        <f t="shared" si="8"/>
        <v>5942.9</v>
      </c>
      <c r="U41" s="367">
        <f t="shared" si="8"/>
        <v>0</v>
      </c>
      <c r="V41" s="367">
        <f t="shared" si="8"/>
        <v>2860.4</v>
      </c>
      <c r="W41" s="367">
        <f t="shared" si="8"/>
        <v>0</v>
      </c>
      <c r="X41" s="367">
        <f t="shared" si="8"/>
        <v>0</v>
      </c>
      <c r="Y41" s="367">
        <f t="shared" si="8"/>
        <v>0</v>
      </c>
      <c r="Z41" s="368">
        <f t="shared" si="8"/>
        <v>312.5</v>
      </c>
      <c r="AA41" s="369">
        <f t="shared" si="4"/>
        <v>10804.5</v>
      </c>
    </row>
    <row r="42" spans="2:27" ht="20.45"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88.4</v>
      </c>
      <c r="M42" s="358">
        <f t="shared" si="9"/>
        <v>0.4</v>
      </c>
      <c r="N42" s="358">
        <f t="shared" si="9"/>
        <v>1590</v>
      </c>
      <c r="O42" s="358">
        <f t="shared" si="9"/>
        <v>9.9</v>
      </c>
      <c r="P42" s="358">
        <f t="shared" si="9"/>
        <v>0</v>
      </c>
      <c r="Q42" s="358">
        <f t="shared" si="9"/>
        <v>0</v>
      </c>
      <c r="R42" s="358">
        <f t="shared" si="9"/>
        <v>0</v>
      </c>
      <c r="S42" s="358">
        <f t="shared" si="9"/>
        <v>0</v>
      </c>
      <c r="T42" s="358">
        <f t="shared" si="9"/>
        <v>5942.9</v>
      </c>
      <c r="U42" s="358">
        <f t="shared" si="9"/>
        <v>0</v>
      </c>
      <c r="V42" s="358">
        <f t="shared" si="9"/>
        <v>2860.4</v>
      </c>
      <c r="W42" s="358">
        <f t="shared" si="9"/>
        <v>0</v>
      </c>
      <c r="X42" s="358">
        <f t="shared" si="9"/>
        <v>0</v>
      </c>
      <c r="Y42" s="358">
        <f t="shared" si="9"/>
        <v>0</v>
      </c>
      <c r="Z42" s="359">
        <f t="shared" si="9"/>
        <v>312.5</v>
      </c>
      <c r="AA42" s="360">
        <f t="shared" si="4"/>
        <v>10804.5</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88.4</v>
      </c>
      <c r="M43" s="361">
        <f>+ｷ.紙くず!$AA$28</f>
        <v>0.4</v>
      </c>
      <c r="N43" s="361">
        <f>+ｸ.木くず!$AA$28</f>
        <v>1590</v>
      </c>
      <c r="O43" s="361">
        <f>+ｹ.繊維くず!$AA$28</f>
        <v>9.9</v>
      </c>
      <c r="P43" s="361">
        <f>+ｺ.動植物性残さ!$AA$28</f>
        <v>0</v>
      </c>
      <c r="Q43" s="361">
        <f>+ｻ.動物系固形不要物!$AA$28</f>
        <v>0</v>
      </c>
      <c r="R43" s="361">
        <f>+ｼ.ｺﾞﾑくず!$AA$28</f>
        <v>0</v>
      </c>
      <c r="S43" s="361">
        <f>+ｽ.金属くず!$AA$28</f>
        <v>0</v>
      </c>
      <c r="T43" s="361">
        <f>+ｾ.ｶﾞﾗｽ･ｺﾝｸﾘ･陶磁器くず!$AA$28</f>
        <v>5942.9</v>
      </c>
      <c r="U43" s="361">
        <f>+ｿ.鉱さい!$AA$28</f>
        <v>0</v>
      </c>
      <c r="V43" s="361">
        <f>+ﾀ.がれき類!$AA$28</f>
        <v>2860.4</v>
      </c>
      <c r="W43" s="361">
        <f>+ﾁ.動物のふん尿!$AA$28</f>
        <v>0</v>
      </c>
      <c r="X43" s="361">
        <f>+ﾂ.動物の死体!$AA$28</f>
        <v>0</v>
      </c>
      <c r="Y43" s="361">
        <f>+ﾃ.ばいじん!$AA$28</f>
        <v>0</v>
      </c>
      <c r="Z43" s="362">
        <f>+ﾄ.混合廃棄物その他!$AA$28</f>
        <v>312.5</v>
      </c>
      <c r="AA43" s="363">
        <f t="shared" si="4"/>
        <v>10804.5</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0</v>
      </c>
      <c r="I47" s="370">
        <f>+ｳ.廃油!$AL$27</f>
        <v>0</v>
      </c>
      <c r="J47" s="370">
        <f>+ｴ.廃酸!$AL$27</f>
        <v>0</v>
      </c>
      <c r="K47" s="370">
        <f>+ｵ.廃ｱﾙｶﾘ!$AL$27</f>
        <v>0</v>
      </c>
      <c r="L47" s="370">
        <f>+ｶ.廃ﾌﾟﾗ類!$AL$27</f>
        <v>88.4</v>
      </c>
      <c r="M47" s="370">
        <f>+ｷ.紙くず!$AL$27</f>
        <v>0.4</v>
      </c>
      <c r="N47" s="370">
        <f>+ｸ.木くず!$AL$27</f>
        <v>1590</v>
      </c>
      <c r="O47" s="370">
        <f>+ｹ.繊維くず!$AL$27</f>
        <v>9.9</v>
      </c>
      <c r="P47" s="370">
        <f>+ｺ.動植物性残さ!$AL$27</f>
        <v>0</v>
      </c>
      <c r="Q47" s="370">
        <f>+ｻ.動物系固形不要物!$AL$27</f>
        <v>0</v>
      </c>
      <c r="R47" s="370">
        <f>+ｼ.ｺﾞﾑくず!$AL$27</f>
        <v>0</v>
      </c>
      <c r="S47" s="370">
        <f>+ｽ.金属くず!$AL$27</f>
        <v>0</v>
      </c>
      <c r="T47" s="370">
        <f>+ｾ.ｶﾞﾗｽ･ｺﾝｸﾘ･陶磁器くず!$AL$27</f>
        <v>5942.9</v>
      </c>
      <c r="U47" s="370">
        <f>+ｿ.鉱さい!$AL$27</f>
        <v>0</v>
      </c>
      <c r="V47" s="370">
        <f>+ﾀ.がれき類!$AL$27</f>
        <v>2860.4</v>
      </c>
      <c r="W47" s="370">
        <f>+ﾁ.動物のふん尿!$AL$27</f>
        <v>0</v>
      </c>
      <c r="X47" s="370">
        <f>+ﾂ.動物の死体!$AL$27</f>
        <v>0</v>
      </c>
      <c r="Y47" s="370">
        <f>+ﾃ.ばいじん!$AL$27</f>
        <v>0</v>
      </c>
      <c r="Z47" s="371">
        <f>+ﾄ.混合廃棄物その他!$AL$27</f>
        <v>312.5</v>
      </c>
      <c r="AA47" s="372">
        <f t="shared" si="4"/>
        <v>10804.5</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8.4</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60.2</v>
      </c>
      <c r="W48" s="373">
        <f>+ﾁ.動物のふん尿!$AL$30</f>
        <v>0</v>
      </c>
      <c r="X48" s="373">
        <f>+ﾂ.動物の死体!$AL$30</f>
        <v>0</v>
      </c>
      <c r="Y48" s="373">
        <f>+ﾃ.ばいじん!$AL$30</f>
        <v>0</v>
      </c>
      <c r="Z48" s="374">
        <f>+ﾄ.混合廃棄物その他!$AL$30</f>
        <v>0</v>
      </c>
      <c r="AA48" s="375">
        <f t="shared" si="4"/>
        <v>68.600000000000009</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88.4</v>
      </c>
      <c r="M49" s="422">
        <f>+ｷ.紙くず!$AS$24</f>
        <v>0.4</v>
      </c>
      <c r="N49" s="422">
        <f>+ｸ.木くず!$AS$24</f>
        <v>1590</v>
      </c>
      <c r="O49" s="422">
        <f>+ｹ.繊維くず!$AS$24</f>
        <v>9.9</v>
      </c>
      <c r="P49" s="422">
        <f>+ｺ.動植物性残さ!$AS$24</f>
        <v>0</v>
      </c>
      <c r="Q49" s="422">
        <f>+ｻ.動物系固形不要物!$AS$24</f>
        <v>0</v>
      </c>
      <c r="R49" s="422">
        <f>+ｼ.ｺﾞﾑくず!$AS$24</f>
        <v>0</v>
      </c>
      <c r="S49" s="422">
        <f>+ｽ.金属くず!$AS$24</f>
        <v>0</v>
      </c>
      <c r="T49" s="422">
        <f>+ｾ.ｶﾞﾗｽ･ｺﾝｸﾘ･陶磁器くず!$AS$24</f>
        <v>5942.9</v>
      </c>
      <c r="U49" s="422">
        <f>+ｿ.鉱さい!$AS$24</f>
        <v>0</v>
      </c>
      <c r="V49" s="422">
        <f>+ﾀ.がれき類!$AS$24</f>
        <v>2860.4</v>
      </c>
      <c r="W49" s="422">
        <f>+ﾁ.動物のふん尿!$AS$24</f>
        <v>0</v>
      </c>
      <c r="X49" s="422">
        <f>+ﾂ.動物の死体!$AS$24</f>
        <v>0</v>
      </c>
      <c r="Y49" s="422">
        <f>+ﾃ.ばいじん!$AS$24</f>
        <v>0</v>
      </c>
      <c r="Z49" s="423">
        <f>+ﾄ.混合廃棄物その他!$AS$24</f>
        <v>312.5</v>
      </c>
      <c r="AA49" s="424">
        <f t="shared" si="4"/>
        <v>10804.5</v>
      </c>
    </row>
    <row r="50" spans="2:27" ht="20.45" customHeight="1">
      <c r="B50" s="167"/>
      <c r="C50" s="173"/>
      <c r="D50" s="410"/>
      <c r="E50" s="730" t="s">
        <v>449</v>
      </c>
      <c r="F50" s="731"/>
      <c r="G50" s="411"/>
      <c r="H50" s="411"/>
      <c r="I50" s="411"/>
      <c r="J50" s="411"/>
      <c r="K50" s="411"/>
      <c r="L50" s="376">
        <f>ｶ.廃ﾌﾟﾗ類!AU18</f>
        <v>54.2</v>
      </c>
      <c r="M50" s="411"/>
      <c r="N50" s="411"/>
      <c r="O50" s="411"/>
      <c r="P50" s="411"/>
      <c r="Q50" s="411"/>
      <c r="R50" s="411"/>
      <c r="S50" s="411"/>
      <c r="T50" s="411"/>
      <c r="U50" s="411"/>
      <c r="V50" s="411"/>
      <c r="W50" s="411"/>
      <c r="X50" s="411"/>
      <c r="Y50" s="411"/>
      <c r="Z50" s="433"/>
      <c r="AA50" s="377">
        <f t="shared" si="4"/>
        <v>54.2</v>
      </c>
    </row>
    <row r="51" spans="2:27" ht="20.45" customHeight="1">
      <c r="B51" s="167"/>
      <c r="C51" s="173"/>
      <c r="D51" s="410"/>
      <c r="E51" s="732" t="s">
        <v>450</v>
      </c>
      <c r="F51" s="699"/>
      <c r="G51" s="415"/>
      <c r="H51" s="415"/>
      <c r="I51" s="415"/>
      <c r="J51" s="415"/>
      <c r="K51" s="415"/>
      <c r="L51" s="376">
        <f>ｶ.廃ﾌﾟﾗ類!AU19</f>
        <v>18.600000000000001</v>
      </c>
      <c r="M51" s="415"/>
      <c r="N51" s="415"/>
      <c r="O51" s="415"/>
      <c r="P51" s="415"/>
      <c r="Q51" s="415"/>
      <c r="R51" s="415"/>
      <c r="S51" s="415"/>
      <c r="T51" s="415"/>
      <c r="U51" s="415"/>
      <c r="V51" s="415"/>
      <c r="W51" s="415"/>
      <c r="X51" s="415"/>
      <c r="Y51" s="415"/>
      <c r="Z51" s="433"/>
      <c r="AA51" s="377">
        <f t="shared" si="4"/>
        <v>18.600000000000001</v>
      </c>
    </row>
    <row r="52" spans="2:27" ht="20.45" customHeight="1">
      <c r="B52" s="167"/>
      <c r="C52" s="173"/>
      <c r="D52" s="410"/>
      <c r="E52" s="730" t="s">
        <v>451</v>
      </c>
      <c r="F52" s="731"/>
      <c r="G52" s="415"/>
      <c r="H52" s="415"/>
      <c r="I52" s="415"/>
      <c r="J52" s="415"/>
      <c r="K52" s="415"/>
      <c r="L52" s="376">
        <f>ｶ.廃ﾌﾟﾗ類!AU20</f>
        <v>0.1</v>
      </c>
      <c r="M52" s="415"/>
      <c r="N52" s="415"/>
      <c r="O52" s="415"/>
      <c r="P52" s="415"/>
      <c r="Q52" s="415"/>
      <c r="R52" s="415"/>
      <c r="S52" s="415"/>
      <c r="T52" s="415"/>
      <c r="U52" s="415"/>
      <c r="V52" s="415"/>
      <c r="W52" s="415"/>
      <c r="X52" s="415"/>
      <c r="Y52" s="415"/>
      <c r="Z52" s="433"/>
      <c r="AA52" s="377">
        <f t="shared" si="4"/>
        <v>0.1</v>
      </c>
    </row>
    <row r="53" spans="2:27" ht="20.45" customHeight="1">
      <c r="B53" s="167"/>
      <c r="C53" s="173"/>
      <c r="D53" s="216"/>
      <c r="E53" s="733" t="s">
        <v>452</v>
      </c>
      <c r="F53" s="734"/>
      <c r="G53" s="419"/>
      <c r="H53" s="419"/>
      <c r="I53" s="419"/>
      <c r="J53" s="419"/>
      <c r="K53" s="419"/>
      <c r="L53" s="425">
        <f>ｶ.廃ﾌﾟﾗ類!AU21</f>
        <v>15.5</v>
      </c>
      <c r="M53" s="419"/>
      <c r="N53" s="419"/>
      <c r="O53" s="419"/>
      <c r="P53" s="419"/>
      <c r="Q53" s="419"/>
      <c r="R53" s="419"/>
      <c r="S53" s="419"/>
      <c r="T53" s="419"/>
      <c r="U53" s="419"/>
      <c r="V53" s="419"/>
      <c r="W53" s="419"/>
      <c r="X53" s="419"/>
      <c r="Y53" s="419"/>
      <c r="Z53" s="434"/>
      <c r="AA53" s="426">
        <f t="shared" si="4"/>
        <v>15.5</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227</v>
      </c>
      <c r="M63" s="406">
        <f t="shared" si="10"/>
        <v>1.1000000000000001</v>
      </c>
      <c r="N63" s="406">
        <f t="shared" si="10"/>
        <v>3315.9</v>
      </c>
      <c r="O63" s="406">
        <f t="shared" si="10"/>
        <v>28.5</v>
      </c>
      <c r="P63" s="406">
        <f t="shared" si="10"/>
        <v>0</v>
      </c>
      <c r="Q63" s="406">
        <f t="shared" si="10"/>
        <v>0</v>
      </c>
      <c r="R63" s="406">
        <f t="shared" si="10"/>
        <v>0</v>
      </c>
      <c r="S63" s="406">
        <f t="shared" si="10"/>
        <v>0</v>
      </c>
      <c r="T63" s="406">
        <f t="shared" si="10"/>
        <v>11063.4</v>
      </c>
      <c r="U63" s="406">
        <f t="shared" si="10"/>
        <v>0</v>
      </c>
      <c r="V63" s="406">
        <f t="shared" si="10"/>
        <v>5664.9</v>
      </c>
      <c r="W63" s="406">
        <f t="shared" si="10"/>
        <v>0</v>
      </c>
      <c r="X63" s="406">
        <f t="shared" si="10"/>
        <v>0</v>
      </c>
      <c r="Y63" s="406">
        <f t="shared" si="10"/>
        <v>0</v>
      </c>
      <c r="Z63" s="406">
        <f t="shared" si="10"/>
        <v>583.70000000000005</v>
      </c>
      <c r="AA63" s="407">
        <f>+AA9+AA19+AA20</f>
        <v>20884.5</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　</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7年   6月   1日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神奈川県藤沢市大庭5404-7
湘南エスパスB1-A</v>
      </c>
      <c r="K16" s="780"/>
      <c r="L16" s="781"/>
      <c r="M16" s="781"/>
      <c r="N16" s="781"/>
      <c r="O16" s="782"/>
    </row>
    <row r="17" spans="1:15" ht="26.25" customHeight="1">
      <c r="C17" s="78"/>
      <c r="H17" s="23" t="s">
        <v>7</v>
      </c>
      <c r="I17" s="23"/>
      <c r="J17" s="780" t="str">
        <f>+表紙!J40</f>
        <v>株式会社 不動マネジメント
代表取締役　大和田　章夫</v>
      </c>
      <c r="K17" s="780"/>
      <c r="L17" s="781"/>
      <c r="M17" s="781"/>
      <c r="N17" s="781"/>
      <c r="O17" s="782"/>
    </row>
    <row r="18" spans="1:15">
      <c r="C18" s="78"/>
      <c r="J18" s="21" t="s">
        <v>8</v>
      </c>
      <c r="O18" s="79"/>
    </row>
    <row r="19" spans="1:15">
      <c r="C19" s="78"/>
      <c r="J19" s="24" t="s">
        <v>9</v>
      </c>
      <c r="K19" s="24"/>
      <c r="L19" s="746" t="str">
        <f>IF(+表紙!L42="","",+表紙!L42)</f>
        <v>0466-90-5181</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　不動マネジメント</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1998</v>
      </c>
      <c r="N25" s="770"/>
      <c r="O25" s="771"/>
    </row>
    <row r="26" spans="1:15" ht="18" customHeight="1">
      <c r="C26" s="457" t="s">
        <v>11</v>
      </c>
      <c r="D26" s="489"/>
      <c r="E26" s="490"/>
      <c r="F26" s="756" t="str">
        <f>+表紙!F49</f>
        <v>神奈川県藤沢市大庭5404-7　湘南エスパスB1-A</v>
      </c>
      <c r="G26" s="757"/>
      <c r="H26" s="757"/>
      <c r="I26" s="757"/>
      <c r="J26" s="757"/>
      <c r="K26" s="757"/>
      <c r="L26" s="126" t="s">
        <v>172</v>
      </c>
      <c r="M26" s="222"/>
      <c r="N26" s="760" t="str">
        <f>IF(+表紙!N49="","",+表紙!N49)</f>
        <v>0466-90-5181</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f>+表紙!L52</f>
        <v>796</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3331</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34</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10080</v>
      </c>
      <c r="I40" s="240" t="s">
        <v>4</v>
      </c>
      <c r="J40" s="525" t="s">
        <v>324</v>
      </c>
      <c r="K40" s="526"/>
      <c r="L40" s="527"/>
      <c r="M40" s="741">
        <f>+表紙!M63</f>
        <v>10080</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t="str">
        <f>+表紙!M65</f>
        <v>0</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　</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不動マネジメント</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　</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不動マネジメント</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　</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不動マネジメント</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　</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不動マネジメント</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H15" zoomScaleNormal="100" workbookViewId="0">
      <selection activeCell="AU18" sqref="AU18:AU2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　</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不動マネジメント</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88.4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54.2</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v>18.600000000000001</v>
      </c>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0.1</v>
      </c>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v>15.5</v>
      </c>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138.6</v>
      </c>
      <c r="E24" s="584"/>
      <c r="F24" s="584"/>
      <c r="G24" s="194" t="s">
        <v>198</v>
      </c>
      <c r="H24" s="573">
        <f>+F12</f>
        <v>88.4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88.4</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88.4</v>
      </c>
      <c r="Q27" s="633"/>
      <c r="R27" s="633"/>
      <c r="S27" s="633"/>
      <c r="T27" s="44" t="s">
        <v>38</v>
      </c>
      <c r="U27" s="64"/>
      <c r="V27" s="64"/>
      <c r="Y27" s="62" t="s">
        <v>39</v>
      </c>
      <c r="Z27" s="65"/>
      <c r="AH27" s="53"/>
      <c r="AI27" s="53"/>
      <c r="AJ27" s="53"/>
      <c r="AK27" s="53"/>
      <c r="AL27" s="603">
        <f>+AH18+P27</f>
        <v>88.4</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88.4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138.6</v>
      </c>
      <c r="E29" s="584"/>
      <c r="F29" s="584"/>
      <c r="G29" s="194" t="s">
        <v>198</v>
      </c>
      <c r="H29" s="573">
        <f>+AL27</f>
        <v>88.4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88.4</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88.4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0.11312217194570134</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　</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不動マネジメント</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0.7</v>
      </c>
      <c r="E24" s="584"/>
      <c r="F24" s="584"/>
      <c r="G24" s="194" t="s">
        <v>198</v>
      </c>
      <c r="H24" s="573">
        <f>+F12</f>
        <v>0.4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0.4</v>
      </c>
      <c r="Q27" s="633"/>
      <c r="R27" s="633"/>
      <c r="S27" s="633"/>
      <c r="T27" s="44" t="s">
        <v>38</v>
      </c>
      <c r="U27" s="64"/>
      <c r="V27" s="64"/>
      <c r="Y27" s="62" t="s">
        <v>39</v>
      </c>
      <c r="Z27" s="65"/>
      <c r="AH27" s="53"/>
      <c r="AI27" s="53"/>
      <c r="AJ27" s="53"/>
      <c r="AK27" s="53"/>
      <c r="AL27" s="603">
        <f>+AH18+P27</f>
        <v>0.4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0.7</v>
      </c>
      <c r="E29" s="584"/>
      <c r="F29" s="584"/>
      <c r="G29" s="194" t="s">
        <v>198</v>
      </c>
      <c r="H29" s="573">
        <f>+AL27</f>
        <v>0.4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0.4</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2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　</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不動マネジメント</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1590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1725.9</v>
      </c>
      <c r="E24" s="584"/>
      <c r="F24" s="584"/>
      <c r="G24" s="194" t="s">
        <v>198</v>
      </c>
      <c r="H24" s="573">
        <f>+F12</f>
        <v>1590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1590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1590</v>
      </c>
      <c r="Q27" s="633"/>
      <c r="R27" s="633"/>
      <c r="S27" s="633"/>
      <c r="T27" s="44" t="s">
        <v>38</v>
      </c>
      <c r="U27" s="64"/>
      <c r="V27" s="64"/>
      <c r="Y27" s="62" t="s">
        <v>39</v>
      </c>
      <c r="Z27" s="65"/>
      <c r="AH27" s="53"/>
      <c r="AI27" s="53"/>
      <c r="AJ27" s="53"/>
      <c r="AK27" s="53"/>
      <c r="AL27" s="603">
        <f>+AH18+P27</f>
        <v>1590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1590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1725.9</v>
      </c>
      <c r="E29" s="584"/>
      <c r="F29" s="584"/>
      <c r="G29" s="194" t="s">
        <v>198</v>
      </c>
      <c r="H29" s="573">
        <f>+AL27</f>
        <v>1590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8.4</v>
      </c>
      <c r="I30" s="574"/>
      <c r="J30" s="194" t="s">
        <v>198</v>
      </c>
      <c r="M30" s="582"/>
      <c r="P30" s="56"/>
      <c r="R30" s="587">
        <f>+ROUND(AA28,1)+ROUND(AA29,1)+ROUND(AA30,1)</f>
        <v>1590</v>
      </c>
      <c r="S30" s="633"/>
      <c r="T30" s="633"/>
      <c r="U30" s="633"/>
      <c r="V30" s="44" t="s">
        <v>16</v>
      </c>
      <c r="Y30" s="588" t="s">
        <v>186</v>
      </c>
      <c r="Z30" s="589"/>
      <c r="AA30" s="629"/>
      <c r="AB30" s="630"/>
      <c r="AC30" s="630"/>
      <c r="AD30" s="630"/>
      <c r="AE30" s="630"/>
      <c r="AF30" s="44" t="s">
        <v>13</v>
      </c>
      <c r="AL30" s="606">
        <v>8.4</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1590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2025-08-19T06:03:58Z</dcterms:created>
  <dcterms:modified xsi:type="dcterms:W3CDTF">2025-08-19T06:03:59Z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