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009AD56-9432-4F7F-915C-36DB539953D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36" i="94"/>
  <c r="H32" i="94"/>
  <c r="H31" i="94" s="1"/>
  <c r="H26" i="94" s="1"/>
  <c r="AA28" i="94"/>
  <c r="H38" i="94"/>
  <c r="H37" i="94" s="1"/>
  <c r="O38" i="94"/>
  <c r="O37" i="94" s="1"/>
  <c r="O19" i="94" s="1"/>
  <c r="O17" i="94" s="1"/>
  <c r="AK27" i="82"/>
  <c r="X32" i="94"/>
  <c r="X31" i="94" s="1"/>
  <c r="X26" i="94" s="1"/>
  <c r="X18" i="82"/>
  <c r="O16" i="83"/>
  <c r="Y50" i="94" s="1"/>
  <c r="X21" i="83"/>
  <c r="AK27" i="83"/>
  <c r="O16" i="94"/>
  <c r="O9" i="94"/>
  <c r="O14" i="94"/>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2" i="94" l="1"/>
  <c r="O10" i="94"/>
  <c r="O11" i="94"/>
  <c r="O18" i="94"/>
  <c r="O13" i="94"/>
  <c r="O55" i="94"/>
  <c r="O15"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<sst xmlns="http://schemas.openxmlformats.org/spreadsheetml/2006/main" count="3168" uniqueCount="456">
  <si>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</si>
  <si>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</si>
  <si>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</si>
  <si>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</si>
  <si>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</si>
  <si>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</si>
  <si>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</si>
  <si>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</si>
  <si>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</si>
  <si>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</si>
  <si>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</si>
  <si>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</si>
  <si>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</si>
  <si>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</si>
  <si>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</si>
  <si>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</si>
  <si>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</si>
  <si>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</si>
  <si>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</si>
  <si>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</si>
  <si>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</si>
  <si>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</si>
  <si>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</si>
  <si>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</si>
  <si>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</si>
  <si>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</si>
  <si>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</si>
  <si>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</si>
  <si>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</si>
  <si>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</si>
  <si>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</si>
  <si>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</si>
  <si>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</si>
  <si>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</si>
  <si>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</si>
  <si>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</si>
  <si>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</si>
  <si>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</si>
  <si>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</si>
  <si>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</si>
  <si>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</si>
  <si>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</si>
  <si>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</si>
  <si>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</si>
  <si>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</si>
  <si>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</si>
  <si>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</si>
  <si>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</si>
  <si>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</si>
  <si>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</si>
  <si>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</si>
  <si>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</si>
  <si>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</si>
  <si>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</si>
  <si>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</si>
  <si>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</si>
  <si>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</si>
  <si>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</si>
  <si>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</si>
  <si>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</si>
  <si>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</si>
  <si>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</si>
  <si>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</si>
  <si>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</si>
  <si>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</si>
  <si>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</si>
  <si>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</si>
  <si>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</si>
  <si>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</si>
  <si>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</si>
  <si>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</si>
  <si>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</si>
  <si>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</si>
  <si>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</si>
  <si>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</si>
  <si>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</si>
  <si>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</si>
  <si>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</si>
  <si>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</si>
  <si>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</si>
  <si>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</si>
  <si>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</si>
  <si>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</si>
  <si>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</si>
  <si>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</si>
  <si>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</si>
  <si>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</si>
  <si>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</si>
  <si>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</si>
  <si>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</si>
  <si>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</si>
  <si>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</si>
  <si>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</si>
  <si>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</si>
  <si>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</si>
  <si>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</si>
  <si>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</si>
  <si>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</si>
  <si>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</si>
  <si>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</si>
  <si>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</si>
  <si>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</si>
  <si>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</si>
  <si>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</si>
  <si>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</si>
  <si>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</si>
  <si>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</si>
  <si>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</si>
  <si>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</si>
  <si>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</si>
  <si>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</si>
  <si>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</si>
  <si>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</si>
  <si>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</si>
  <si>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</si>
  <si>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</si>
  <si>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</si>
  <si>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</si>
  <si>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</si>
  <si>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</si>
  <si>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</si>
  <si>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</si>
  <si>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</si>
  <si>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</si>
  <si>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</si>
  <si>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</si>
  <si>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</si>
  <si>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</si>
  <si>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</si>
  <si>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</si>
  <si>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</si>
  <si>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</si>
  <si>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</si>
  <si>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</si>
  <si>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</si>
  <si>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</si>
  <si>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</si>
  <si>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</si>
  <si>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</si>
  <si>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</si>
  <si>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</si>
  <si>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</si>
  <si>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</si>
  <si>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</si>
  <si>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</si>
  <si>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</si>
  <si>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</si>
  <si>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</si>
  <si>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</si>
  <si>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</si>
  <si>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</si>
  <si>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</si>
  <si>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</si>
  <si>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</si>
  <si>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</si>
  <si>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</si>
  <si>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</si>
  <si>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</si>
  <si>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</si>
  <si>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</si>
  <si>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</si>
  <si>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</si>
  <si>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</si>
  <si>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</si>
  <si>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</si>
  <si>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</si>
  <si>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</si>
  <si>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</si>
  <si>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</si>
  <si>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</si>
  <si>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</si>
  <si>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</si>
  <si>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</si>
  <si>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</si>
  <si>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</si>
  <si>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</si>
  <si>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</si>
  <si>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</si>
  <si>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</si>
  <si>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</si>
  <si>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</si>
  <si>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</si>
  <si>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</si>
  <si>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</si>
  <si>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</si>
  <si>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</si>
  <si>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</si>
  <si>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</si>
  <si>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</si>
  <si>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</si>
  <si>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</si>
  <si>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</si>
  <si>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</si>
  <si>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</si>
  <si>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</si>
  <si>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</si>
  <si>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</si>
  <si>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</si>
  <si>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</si>
  <si>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</si>
  <si>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</si>
  <si>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</si>
  <si>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</si>
  <si>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</si>
  <si>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</si>
  <si>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</si>
  <si>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</si>
  <si>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</si>
  <si>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</si>
  <si>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</si>
  <si>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</si>
  <si>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</si>
  <si>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</si>
  <si>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</si>
  <si>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</si>
  <si>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</si>
  <si>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</si>
  <si>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</si>
  <si>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</si>
  <si>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</si>
  <si>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</si>
  <si>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</si>
  <si>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</si>
  <si>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</si>
  <si>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</si>
  <si>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</si>
  <si>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</si>
  <si>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</si>
  <si>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</si>
  <si>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</si>
  <si>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</si>
  <si>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</si>
  <si>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</si>
  <si>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</si>
  <si>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</si>
  <si>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</si>
  <si>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</si>
  <si>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</si>
  <si>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</si>
  <si>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</si>
  <si>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</si>
  <si>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</si>
  <si>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</si>
  <si>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</si>
  <si>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</si>
  <si>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</si>
  <si>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</si>
  <si>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</si>
  <si>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</si>
  <si>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</si>
  <si>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</si>
  <si>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</si>
  <si>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</si>
  <si>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</si>
  <si>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</si>
  <si>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</si>
  <si>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</si>
  <si>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</si>
  <si>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</si>
  <si>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</si>
  <si>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</si>
  <si>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</si>
  <si>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</si>
  <si>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</si>
  <si>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</si>
  <si>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</si>
  <si>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</si>
  <si>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</si>
  <si>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</si>
  <si>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</si>
  <si>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</si>
  <si>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</si>
  <si>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</si>
  <si>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</si>
  <si>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</si>
  <si>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</si>
  <si>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</si>
  <si>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</si>
  <si>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</si>
  <si>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</si>
  <si>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</si>
  <si>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</si>
  <si>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</si>
  <si>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</si>
  <si>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</si>
  <si>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</si>
  <si>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</si>
  <si>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</si>
  <si>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</si>
  <si>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</si>
  <si>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</si>
  <si>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</si>
  <si>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</si>
  <si>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</si>
  <si>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</si>
  <si>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</si>
  <si>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</si>
  <si>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</si>
  <si>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</si>
  <si>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</si>
  <si>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</si>
  <si>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</si>
  <si>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</si>
  <si>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</si>
  <si>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</si>
  <si>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</si>
  <si>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</si>
  <si>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</si>
  <si>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</si>
  <si>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</si>
  <si>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</si>
  <si>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</si>
  <si>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</si>
  <si>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</si>
  <si>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</si>
  <si>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</si>
  <si>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</si>
  <si>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</si>
  <si>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</si>
  <si>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</si>
  <si>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</si>
  <si>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</si>
  <si>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</si>
  <si>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</si>
  <si>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</si>
  <si>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</si>
  <si>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</si>
  <si>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</si>
  <si>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</si>
  <si>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</si>
  <si>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</si>
  <si>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</si>
  <si>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</si>
  <si>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</si>
  <si>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</si>
  <si>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</si>
  <si>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</si>
  <si>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</si>
  <si>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</si>
  <si>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</si>
  <si>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</si>
  <si>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</si>
  <si>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</si>
  <si>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</si>
  <si>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</si>
  <si>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</si>
  <si>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</si>
  <si>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</si>
  <si>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</si>
  <si>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</si>
  <si>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</si>
  <si>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</si>
  <si>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</si>
  <si>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</si>
  <si>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</si>
  <si>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</si>
  <si>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</si>
  <si>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</si>
  <si>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</si>
  <si>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</si>
  <si>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</si>
  <si>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</si>
  <si>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</si>
  <si>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</si>
  <si>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</si>
  <si>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</si>
  <si>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</si>
  <si>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</si>
  <si>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</si>
  <si>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</si>
  <si>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</si>
  <si>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</si>
  <si>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</si>
  <si>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</si>
  <si>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</si>
  <si>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</si>
  <si>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</si>
  <si>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</si>
  <si>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</si>
  <si>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</si>
  <si>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</si>
  <si>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</si>
  <si>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</si>
  <si>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</si>
  <si>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</si>
  <si>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</si>
  <si>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</si>
  <si>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</si>
  <si>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</si>
  <si>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</si>
  <si>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</si>
  <si>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</si>
  <si>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</si>
  <si>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</si>
  <si>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</si>
  <si>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</si>
  <si>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</si>
  <si>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</si>
  <si>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</si>
  <si>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</si>
  <si>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</si>
  <si>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</si>
  <si>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</si>
  <si>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</si>
  <si>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</si>
  <si>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</si>
  <si>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</si>
  <si>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</si>
  <si>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</si>
  <si>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</si>
  <si>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</si>
  <si>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</si>
  <si>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</si>
  <si>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</si>
  <si>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</si>
  <si>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</si>
  <si>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</si>
  <si>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</si>
  <si>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</si>
  <si>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</si>
  <si>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</si>
  <si>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</si>
  <si>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</si>
  <si>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</si>
  <si>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</si>
  <si>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</si>
  <si>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</si>
  <si>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</si>
  <si>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</si>
  <si>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</si>
  <si>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</si>
  <si>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</si>
  <si>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</si>
  <si>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</si>
  <si>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</si>
  <si>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</si>
  <si>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</si>
  <si>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</si>
  <si>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</si>
  <si>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</si>
  <si>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</si>
  <si>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</si>
  <si>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</si>
  <si>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</si>
  <si>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</si>
  <si>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</si>
  <si>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1日</t>
    <phoneticPr fontId="3"/>
  </si>
  <si>
    <t>神奈川県藤沢市大庭5404-7
湘南エスパスB1-A</t>
  </si>
  <si>
    <t>株式会社 不動マネジメント
代表取締役　大和田　章夫</t>
  </si>
  <si>
    <t>株式会社　不動マネジメント</t>
  </si>
  <si>
    <t>神奈川県藤沢市大庭5404-7　湘南エスパスB1-A</t>
  </si>
  <si>
    <t>0466-90-5181</t>
  </si>
  <si>
    <t>横浜市長</t>
  </si>
  <si>
    <t>0466-90-5181</t>
    <phoneticPr fontId="3"/>
  </si>
  <si>
    <t>〇廃プラ類→分別→中間処理施設（破砕・圧縮）→再資源化
〇紙くず・木くず・金属くず→分別→中間処理施設（破砕）→再資源化
〇繊維くず→中間処理施設（破砕）→再資源化
〇ガラスくず、コンクリートくず及び陶磁器くず→中間処理施設（破砕）→再資源化
〇コンクリートくず・コンクリート破片→中間処理施設（破砕）→再資源化
〇石膏ボード→分別→中間処理施設（破砕）→再資源化
〇がれき類→分別→中間処理施設（破砕）→再資源化
〇アスファルト・コンクリート破片→分別→中間処理施設（破砕）→再資源化
〇建設混合廃棄物→分別→中間処理施設（破砕）→管理型埋立処分</t>
    <rPh sb="6" eb="8">
      <t>ブンベツ</t>
    </rPh>
    <rPh sb="16" eb="18">
      <t>ハサイ</t>
    </rPh>
    <rPh sb="19" eb="21">
      <t>アッシュク</t>
    </rPh>
    <rPh sb="23" eb="27">
      <t>サイシゲンカ</t>
    </rPh>
    <rPh sb="42" eb="44">
      <t>ブンベツ</t>
    </rPh>
    <rPh sb="52" eb="54">
      <t>ハサイ</t>
    </rPh>
    <rPh sb="56" eb="60">
      <t>サイシゲンカ</t>
    </rPh>
    <rPh sb="74" eb="76">
      <t>ハサイ</t>
    </rPh>
    <rPh sb="78" eb="82">
      <t>サイシゲンカ</t>
    </rPh>
    <rPh sb="113" eb="115">
      <t>ハサイ</t>
    </rPh>
    <rPh sb="117" eb="121">
      <t>サイシゲンカ</t>
    </rPh>
    <rPh sb="164" eb="166">
      <t>ブンベツ</t>
    </rPh>
    <rPh sb="174" eb="176">
      <t>ハサイ</t>
    </rPh>
    <rPh sb="178" eb="182">
      <t>サイシゲンカ</t>
    </rPh>
    <rPh sb="189" eb="191">
      <t>ブンベツ</t>
    </rPh>
    <rPh sb="199" eb="201">
      <t>ハサイ</t>
    </rPh>
    <rPh sb="203" eb="207">
      <t>サイシゲンカ</t>
    </rPh>
    <rPh sb="225" eb="227">
      <t>ブンベツ</t>
    </rPh>
    <rPh sb="235" eb="237">
      <t>ハサイ</t>
    </rPh>
    <rPh sb="253" eb="255">
      <t>ブンベツ</t>
    </rPh>
    <rPh sb="263" eb="265">
      <t>ハサイ</t>
    </rPh>
    <phoneticPr fontId="3"/>
  </si>
  <si>
    <t xml:space="preserve">
　　　　　　　　　　　　営業1部
　　　　　　　　　　　　営業2部 （営業推進課・産業廃棄物課・工事推進課）
代表取締役　→
　　　　　　　　　　　　施工管理部
　　　　　　　　　　　　工事部　　→　　各工事課
                            アスベスト事業部</t>
    <rPh sb="13" eb="15">
      <t>エイギョウ</t>
    </rPh>
    <rPh sb="16" eb="17">
      <t>ブ</t>
    </rPh>
    <rPh sb="31" eb="33">
      <t>エイギョウ</t>
    </rPh>
    <rPh sb="34" eb="35">
      <t>ブ</t>
    </rPh>
    <rPh sb="37" eb="42">
      <t>エイギョウスイシンカ</t>
    </rPh>
    <rPh sb="43" eb="49">
      <t>サンギョウハイキブツカ</t>
    </rPh>
    <rPh sb="50" eb="55">
      <t>コウジスイシンカ</t>
    </rPh>
    <rPh sb="77" eb="82">
      <t>セコウカンリブ</t>
    </rPh>
    <rPh sb="96" eb="99">
      <t>コウジブ</t>
    </rPh>
    <rPh sb="104" eb="105">
      <t>カク</t>
    </rPh>
    <rPh sb="105" eb="107">
      <t>コウジ</t>
    </rPh>
    <rPh sb="107" eb="108">
      <t>カ</t>
    </rPh>
    <rPh sb="143" eb="146">
      <t>ジギョウブ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</si>
</sst>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D60" zoomScale="115" zoomScaleNormal="115" zoomScaleSheetLayoutView="115" workbookViewId="0">
      <selection activeCell="D77" sqref="D77:U8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1998</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453</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v>796</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3331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10804.5</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11884.7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10804.5</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68.600000000000009</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10804.5</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11884.7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11884.7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10.9</v>
      </c>
      <c r="P27" s="718"/>
      <c r="Q27" s="718"/>
      <c r="R27" s="718"/>
      <c r="S27" s="49" t="s">
        <v>38</v>
      </c>
      <c r="T27" s="70"/>
      <c r="U27" s="70"/>
      <c r="X27" s="68" t="s">
        <v>39</v>
      </c>
      <c r="Y27" s="71"/>
      <c r="AG27" s="58"/>
      <c r="AH27" s="58"/>
      <c r="AI27" s="58"/>
      <c r="AJ27" s="58"/>
      <c r="AK27" s="668">
        <f>+AG18+O27</f>
        <v>10.9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6537.2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5942.9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6537.2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6537.2</v>
      </c>
      <c r="P27" s="718"/>
      <c r="Q27" s="718"/>
      <c r="R27" s="718"/>
      <c r="S27" s="49" t="s">
        <v>38</v>
      </c>
      <c r="T27" s="70"/>
      <c r="U27" s="70"/>
      <c r="X27" s="68" t="s">
        <v>39</v>
      </c>
      <c r="Y27" s="71"/>
      <c r="AG27" s="58"/>
      <c r="AH27" s="58"/>
      <c r="AI27" s="58"/>
      <c r="AJ27" s="58"/>
      <c r="AK27" s="668">
        <f>+AG18+O27</f>
        <v>6537.2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6537.2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5942.9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6537.2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5942.9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3146.4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2860.4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3146.4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3146.4</v>
      </c>
      <c r="P27" s="718"/>
      <c r="Q27" s="718"/>
      <c r="R27" s="718"/>
      <c r="S27" s="49" t="s">
        <v>38</v>
      </c>
      <c r="T27" s="70"/>
      <c r="U27" s="70"/>
      <c r="X27" s="68" t="s">
        <v>39</v>
      </c>
      <c r="Y27" s="71"/>
      <c r="AG27" s="58"/>
      <c r="AH27" s="58"/>
      <c r="AI27" s="58"/>
      <c r="AJ27" s="58"/>
      <c r="AK27" s="668">
        <f>+AG18+O27</f>
        <v>3146.4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3146.4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2860.4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60.2</v>
      </c>
      <c r="G30" s="674"/>
      <c r="H30" s="214" t="s">
        <v>198</v>
      </c>
      <c r="L30" s="682"/>
      <c r="O30" s="61"/>
      <c r="Q30" s="684">
        <f>+ROUND(Z28,1)+ROUND(Z29,1)+ROUND(Z30,1)</f>
        <v>3146.4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2860.4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不動マネジメント</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343.7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312.5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343.7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343.7</v>
      </c>
      <c r="P27" s="718"/>
      <c r="Q27" s="718"/>
      <c r="R27" s="718"/>
      <c r="S27" s="49" t="s">
        <v>38</v>
      </c>
      <c r="T27" s="70"/>
      <c r="U27" s="70"/>
      <c r="X27" s="68" t="s">
        <v>39</v>
      </c>
      <c r="Y27" s="71"/>
      <c r="AG27" s="58"/>
      <c r="AH27" s="58"/>
      <c r="AI27" s="58"/>
      <c r="AJ27" s="58"/>
      <c r="AK27" s="668">
        <f>+AG18+O27</f>
        <v>343.7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343.7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312.5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343.7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312.5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不動マネジメント</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88.4</v>
      </c>
      <c r="M9" s="377">
        <f>IF(OR(ｷ.紙くず!F24&gt;0,ｷ.紙くず!F24&lt;0),ｷ.紙くず!F24,IF(M$19&gt;0,"0",0))</f>
        <v>0.4</v>
      </c>
      <c r="N9" s="377">
        <f>IF(OR(ｸ.木くず!F24&gt;0,ｸ.木くず!F24&lt;0),ｸ.木くず!F24,IF(N$19&gt;0,"0",0))</f>
        <v>1590</v>
      </c>
      <c r="O9" s="377">
        <f>IF(OR(ｹ.繊維くず!F24&gt;0,ｹ.繊維くず!F24&lt;0),ｹ.繊維くず!F24,IF(O$19&gt;0,"0",0))</f>
        <v>9.9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5942.9</v>
      </c>
      <c r="U9" s="377">
        <f>IF(OR(ｿ.鉱さい!F24&gt;0,ｿ.鉱さい!F24&lt;0),ｿ.鉱さい!F24,IF(U$19&gt;0,"0",0))</f>
        <v>0</v>
      </c>
      <c r="V9" s="377">
        <f>IF(OR(ﾀ.がれき類!F24&gt;0,ﾀ.がれき類!F24&lt;0),ﾀ.がれき類!F24,IF(V$19&gt;0,"0",0))</f>
        <v>2860.4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312.5</v>
      </c>
      <c r="AA9" s="379">
        <f>IF(SUM(G9:Z9)&gt;0,SUM(G9:Z9),IF(AA$19&gt;0,"0",0))</f>
        <v>10804.5</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88.4</v>
      </c>
      <c r="M14" s="383">
        <f>IF(OR(ｷ.紙くず!F29&gt;0,ｷ.紙くず!F29&lt;0),ｷ.紙くず!F29,IF(M$19&gt;0,"0",0))</f>
        <v>0.4</v>
      </c>
      <c r="N14" s="383">
        <f>IF(OR(ｸ.木くず!F29&gt;0,ｸ.木くず!F29&lt;0),ｸ.木くず!F29,IF(N$19&gt;0,"0",0))</f>
        <v>1590</v>
      </c>
      <c r="O14" s="383">
        <f>IF(OR(ｹ.繊維くず!F29&gt;0,ｹ.繊維くず!F29&lt;0),ｹ.繊維くず!F29,IF(O$19&gt;0,"0",0))</f>
        <v>9.9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5942.9</v>
      </c>
      <c r="U14" s="383">
        <f>IF(OR(ｿ.鉱さい!F29&gt;0,ｿ.鉱さい!F29&lt;0),ｿ.鉱さい!F29,IF(U$19&gt;0,"0",0))</f>
        <v>0</v>
      </c>
      <c r="V14" s="383">
        <f>IF(OR(ﾀ.がれき類!F29&gt;0,ﾀ.がれき類!F29&lt;0),ﾀ.がれき類!F29,IF(V$19&gt;0,"0",0))</f>
        <v>2860.4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312.5</v>
      </c>
      <c r="AA14" s="385">
        <f t="shared" si="0"/>
        <v>10804.5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f>IF(OR(ｸ.木くず!F30&gt;0,ｸ.木くず!F30&lt;0),ｸ.木くず!F30,IF(N$19&gt;0,"0",0))</f>
        <v>8.4</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60.2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f t="shared" si="0"/>
        <v>68.600000000000009</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88.4</v>
      </c>
      <c r="M16" s="383">
        <f>IF(OR(ｷ.紙くず!F31&gt;0,ｷ.紙くず!F31&lt;0),ｷ.紙くず!F31,IF(M$19&gt;0,"0",0))</f>
        <v>0.4</v>
      </c>
      <c r="N16" s="383">
        <f>IF(OR(ｸ.木くず!F31&gt;0,ｸ.木くず!F31&lt;0),ｸ.木くず!F31,IF(N$19&gt;0,"0",0))</f>
        <v>1590</v>
      </c>
      <c r="O16" s="383">
        <f>IF(OR(ｹ.繊維くず!F31&gt;0,ｹ.繊維くず!F31&lt;0),ｹ.繊維くず!F31,IF(O$19&gt;0,"0",0))</f>
        <v>9.9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5942.9</v>
      </c>
      <c r="U16" s="383">
        <f>IF(OR(ｿ.鉱さい!F31&gt;0,ｿ.鉱さい!F31&lt;0),ｿ.鉱さい!F31,IF(U$19&gt;0,"0",0))</f>
        <v>0</v>
      </c>
      <c r="V16" s="383">
        <f>IF(OR(ﾀ.がれき類!F31&gt;0,ﾀ.がれき類!F31&lt;0),ﾀ.がれき類!F31,IF(V$19&gt;0,"0",0))</f>
        <v>2860.4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312.5</v>
      </c>
      <c r="AA16" s="385">
        <f t="shared" si="0"/>
        <v>10804.5</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97.2</v>
      </c>
      <c r="M19" s="389">
        <f t="shared" si="1"/>
        <v>0.4</v>
      </c>
      <c r="N19" s="389">
        <f t="shared" si="1"/>
        <v>1748.9</v>
      </c>
      <c r="O19" s="389">
        <f t="shared" si="1"/>
        <v>10.9</v>
      </c>
      <c r="P19" s="389">
        <f t="shared" si="1"/>
        <v>0</v>
      </c>
      <c r="Q19" s="389">
        <f t="shared" si="1"/>
        <v>0</v>
      </c>
      <c r="R19" s="389">
        <f t="shared" si="1"/>
        <v>0</v>
      </c>
      <c r="S19" s="389">
        <f t="shared" si="1"/>
        <v>0</v>
      </c>
      <c r="T19" s="389">
        <f t="shared" si="1"/>
        <v>6537.2</v>
      </c>
      <c r="U19" s="389">
        <f t="shared" si="1"/>
        <v>0</v>
      </c>
      <c r="V19" s="389">
        <f t="shared" si="1"/>
        <v>3146.4</v>
      </c>
      <c r="W19" s="389">
        <f t="shared" si="1"/>
        <v>0</v>
      </c>
      <c r="X19" s="389">
        <f t="shared" si="1"/>
        <v>0</v>
      </c>
      <c r="Y19" s="389">
        <f t="shared" si="1"/>
        <v>0</v>
      </c>
      <c r="Z19" s="390">
        <f t="shared" si="1"/>
        <v>343.7</v>
      </c>
      <c r="AA19" s="391">
        <f t="shared" ref="AA19:AA25" si="2">SUM(G19:Z19)</f>
        <v>11884.7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97.2</v>
      </c>
      <c r="M37" s="424">
        <f t="shared" si="8"/>
        <v>0.4</v>
      </c>
      <c r="N37" s="424">
        <f t="shared" si="8"/>
        <v>1748.9</v>
      </c>
      <c r="O37" s="424">
        <f t="shared" si="8"/>
        <v>10.9</v>
      </c>
      <c r="P37" s="424">
        <f t="shared" si="8"/>
        <v>0</v>
      </c>
      <c r="Q37" s="424">
        <f t="shared" si="8"/>
        <v>0</v>
      </c>
      <c r="R37" s="424">
        <f t="shared" si="8"/>
        <v>0</v>
      </c>
      <c r="S37" s="424">
        <f t="shared" si="8"/>
        <v>0</v>
      </c>
      <c r="T37" s="424">
        <f t="shared" si="8"/>
        <v>6537.2</v>
      </c>
      <c r="U37" s="424">
        <f t="shared" si="8"/>
        <v>0</v>
      </c>
      <c r="V37" s="424">
        <f t="shared" si="8"/>
        <v>3146.4</v>
      </c>
      <c r="W37" s="424">
        <f t="shared" si="8"/>
        <v>0</v>
      </c>
      <c r="X37" s="424">
        <f t="shared" si="8"/>
        <v>0</v>
      </c>
      <c r="Y37" s="424">
        <f t="shared" si="8"/>
        <v>0</v>
      </c>
      <c r="Z37" s="425">
        <f t="shared" si="8"/>
        <v>343.7</v>
      </c>
      <c r="AA37" s="426">
        <f t="shared" si="4"/>
        <v>11884.7</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97.2</v>
      </c>
      <c r="M38" s="415">
        <f t="shared" si="9"/>
        <v>0.4</v>
      </c>
      <c r="N38" s="415">
        <f t="shared" si="9"/>
        <v>1748.9</v>
      </c>
      <c r="O38" s="415">
        <f t="shared" si="9"/>
        <v>10.9</v>
      </c>
      <c r="P38" s="415">
        <f t="shared" si="9"/>
        <v>0</v>
      </c>
      <c r="Q38" s="415">
        <f t="shared" si="9"/>
        <v>0</v>
      </c>
      <c r="R38" s="415">
        <f t="shared" si="9"/>
        <v>0</v>
      </c>
      <c r="S38" s="415">
        <f t="shared" si="9"/>
        <v>0</v>
      </c>
      <c r="T38" s="415">
        <f t="shared" si="9"/>
        <v>6537.2</v>
      </c>
      <c r="U38" s="415">
        <f t="shared" si="9"/>
        <v>0</v>
      </c>
      <c r="V38" s="415">
        <f t="shared" si="9"/>
        <v>3146.4</v>
      </c>
      <c r="W38" s="415">
        <f t="shared" si="9"/>
        <v>0</v>
      </c>
      <c r="X38" s="415">
        <f t="shared" si="9"/>
        <v>0</v>
      </c>
      <c r="Y38" s="415">
        <f t="shared" si="9"/>
        <v>0</v>
      </c>
      <c r="Z38" s="416">
        <f t="shared" si="9"/>
        <v>343.7</v>
      </c>
      <c r="AA38" s="417">
        <f t="shared" si="4"/>
        <v>11884.7</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97.2</v>
      </c>
      <c r="M39" s="418">
        <f>+ｷ.紙くず!$Z$28</f>
        <v>0.4</v>
      </c>
      <c r="N39" s="418">
        <f>+ｸ.木くず!$Z$28</f>
        <v>1748.9</v>
      </c>
      <c r="O39" s="418">
        <f>+ｹ.繊維くず!$Z$28</f>
        <v>10.9</v>
      </c>
      <c r="P39" s="418">
        <f>+ｺ.動植物性残さ!$Z$28</f>
        <v>0</v>
      </c>
      <c r="Q39" s="418">
        <f>+ｻ.動物系固形不要物!$Z$28</f>
        <v>0</v>
      </c>
      <c r="R39" s="418">
        <f>+ｼ.ｺﾞﾑくず!$Z$28</f>
        <v>0</v>
      </c>
      <c r="S39" s="418">
        <f>+ｽ.金属くず!$Z$28</f>
        <v>0</v>
      </c>
      <c r="T39" s="418">
        <f>+ｾ.ｶﾞﾗｽ･ｺﾝｸﾘ･陶磁器くず!$Z$28</f>
        <v>6537.2</v>
      </c>
      <c r="U39" s="418">
        <f>+ｿ.鉱さい!$Z$28</f>
        <v>0</v>
      </c>
      <c r="V39" s="418">
        <f>+ﾀ.がれき類!$Z$28</f>
        <v>3146.4</v>
      </c>
      <c r="W39" s="418">
        <f>+ﾁ.動物のふん尿!$Z$28</f>
        <v>0</v>
      </c>
      <c r="X39" s="418">
        <f>+ﾂ.動物の死体!$Z$28</f>
        <v>0</v>
      </c>
      <c r="Y39" s="418">
        <f>+ﾃ.ばいじん!$Z$28</f>
        <v>0</v>
      </c>
      <c r="Z39" s="419">
        <f>+ﾄ.混合廃棄物その他!$Z$28</f>
        <v>343.7</v>
      </c>
      <c r="AA39" s="420">
        <f t="shared" si="4"/>
        <v>11884.7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97.2</v>
      </c>
      <c r="M43" s="427">
        <f>+ｷ.紙くず!$AK$27</f>
        <v>0.4</v>
      </c>
      <c r="N43" s="427">
        <f>+ｸ.木くず!$AK$27</f>
        <v>1748.9</v>
      </c>
      <c r="O43" s="427">
        <f>+ｹ.繊維くず!$AK$27</f>
        <v>10.9</v>
      </c>
      <c r="P43" s="427">
        <f>+ｺ.動植物性残さ!$AK$27</f>
        <v>0</v>
      </c>
      <c r="Q43" s="427">
        <f>+ｻ.動物系固形不要物!$AK$27</f>
        <v>0</v>
      </c>
      <c r="R43" s="427">
        <f>+ｼ.ｺﾞﾑくず!$AK$27</f>
        <v>0</v>
      </c>
      <c r="S43" s="427">
        <f>+ｽ.金属くず!$AK$27</f>
        <v>0</v>
      </c>
      <c r="T43" s="427">
        <f>+ｾ.ｶﾞﾗｽ･ｺﾝｸﾘ･陶磁器くず!$AK$27</f>
        <v>6537.2</v>
      </c>
      <c r="U43" s="427">
        <f>+ｿ.鉱さい!$AK$27</f>
        <v>0</v>
      </c>
      <c r="V43" s="427">
        <f>+ﾀ.がれき類!$AK$27</f>
        <v>3146.4</v>
      </c>
      <c r="W43" s="427">
        <f>+ﾁ.動物のふん尿!$AK$27</f>
        <v>0</v>
      </c>
      <c r="X43" s="427">
        <f>+ﾂ.動物の死体!$AK$27</f>
        <v>0</v>
      </c>
      <c r="Y43" s="427">
        <f>+ﾃ.ばいじん!$AK$27</f>
        <v>0</v>
      </c>
      <c r="Z43" s="428">
        <f>+ﾄ.混合廃棄物その他!$AK$27</f>
        <v>343.7</v>
      </c>
      <c r="AA43" s="429">
        <f t="shared" si="4"/>
        <v>11884.7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97.2</v>
      </c>
      <c r="M45" s="433">
        <f>+ｷ.紙くず!$AR$24</f>
        <v>0.4</v>
      </c>
      <c r="N45" s="433">
        <f>+ｸ.木くず!$AR$24</f>
        <v>1748.9</v>
      </c>
      <c r="O45" s="433">
        <f>+ｹ.繊維くず!$AR$24</f>
        <v>10.9</v>
      </c>
      <c r="P45" s="433">
        <f>+ｺ.動植物性残さ!$AR$24</f>
        <v>0</v>
      </c>
      <c r="Q45" s="433">
        <f>+ｻ.動物系固形不要物!$AR$24</f>
        <v>0</v>
      </c>
      <c r="R45" s="433">
        <f>+ｼ.ｺﾞﾑくず!$AR$24</f>
        <v>0</v>
      </c>
      <c r="S45" s="433">
        <f>+ｽ.金属くず!$AR$24</f>
        <v>0</v>
      </c>
      <c r="T45" s="433">
        <f>+ｾ.ｶﾞﾗｽ･ｺﾝｸﾘ･陶磁器くず!$AR$24</f>
        <v>6537.2</v>
      </c>
      <c r="U45" s="433">
        <f>+ｿ.鉱さい!$AR$24</f>
        <v>0</v>
      </c>
      <c r="V45" s="433">
        <f>+ﾀ.がれき類!$AR$24</f>
        <v>3146.4</v>
      </c>
      <c r="W45" s="433">
        <f>+ﾁ.動物のふん尿!$AR$24</f>
        <v>0</v>
      </c>
      <c r="X45" s="433">
        <f>+ﾂ.動物の死体!$AR$24</f>
        <v>0</v>
      </c>
      <c r="Y45" s="433">
        <f>+ﾃ.ばいじん!$AR$24</f>
        <v>0</v>
      </c>
      <c r="Z45" s="434">
        <f>+ﾄ.混合廃棄物その他!$AR$24</f>
        <v>343.7</v>
      </c>
      <c r="AA45" s="435">
        <f t="shared" si="4"/>
        <v>11884.7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185.60000000000002</v>
      </c>
      <c r="M55" s="480">
        <f t="shared" si="10"/>
        <v>0.8</v>
      </c>
      <c r="N55" s="480">
        <f t="shared" si="10"/>
        <v>3338.9</v>
      </c>
      <c r="O55" s="480">
        <f t="shared" si="10"/>
        <v>20.8</v>
      </c>
      <c r="P55" s="480">
        <f t="shared" si="10"/>
        <v>0</v>
      </c>
      <c r="Q55" s="480">
        <f t="shared" si="10"/>
        <v>0</v>
      </c>
      <c r="R55" s="480">
        <f t="shared" si="10"/>
        <v>0</v>
      </c>
      <c r="S55" s="480">
        <f t="shared" si="10"/>
        <v>0</v>
      </c>
      <c r="T55" s="480">
        <f t="shared" si="10"/>
        <v>12480.099999999999</v>
      </c>
      <c r="U55" s="480">
        <f t="shared" si="10"/>
        <v>0</v>
      </c>
      <c r="V55" s="480">
        <f t="shared" si="10"/>
        <v>6006.8</v>
      </c>
      <c r="W55" s="480">
        <f t="shared" si="10"/>
        <v>0</v>
      </c>
      <c r="X55" s="480">
        <f t="shared" si="10"/>
        <v>0</v>
      </c>
      <c r="Y55" s="480">
        <f t="shared" si="10"/>
        <v>0</v>
      </c>
      <c r="Z55" s="480">
        <f t="shared" si="10"/>
        <v>656.2</v>
      </c>
      <c r="AA55" s="481">
        <f>+AA9+AA19+AA20</f>
        <v>22689.200000000001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1日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神奈川県藤沢市大庭5404-7
湘南エスパスB1-A</v>
      </c>
      <c r="M16" s="884"/>
      <c r="N16" s="884"/>
      <c r="O16" s="884"/>
      <c r="P16" s="884"/>
      <c r="Q16" s="884"/>
      <c r="R16" s="884"/>
      <c r="S16" s="884"/>
      <c r="T16" s="884"/>
      <c r="U16" s="282"/>
    </row>
    <row r="17" spans="1:21" ht="26.25" customHeight="1" x14ac:dyDescent="0.15">
      <c r="C17" s="86"/>
      <c r="I17" s="25"/>
      <c r="J17" s="25" t="s">
        <v>7</v>
      </c>
      <c r="K17" s="25"/>
      <c r="L17" s="884" t="str">
        <f>+表紙!L41</f>
        <v>株式会社 不動マネジメント
代表取締役　大和田　章夫</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0466-90-5181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不動マネジメント</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1998</v>
      </c>
      <c r="Q25" s="891"/>
      <c r="R25" s="891"/>
      <c r="S25" s="891"/>
      <c r="T25" s="891"/>
      <c r="U25" s="892"/>
    </row>
    <row r="26" spans="1:21" ht="26.25" customHeight="1" x14ac:dyDescent="0.15">
      <c r="C26" s="538" t="s">
        <v>11</v>
      </c>
      <c r="D26" s="539"/>
      <c r="E26" s="540"/>
      <c r="F26" s="906" t="str">
        <f>+表紙!F50</f>
        <v>神奈川県藤沢市大庭5404-7　湘南エスパスB1-A</v>
      </c>
      <c r="G26" s="907"/>
      <c r="H26" s="907"/>
      <c r="I26" s="907"/>
      <c r="J26" s="907"/>
      <c r="K26" s="907"/>
      <c r="L26" s="907"/>
      <c r="M26" s="907"/>
      <c r="N26" s="341" t="s">
        <v>172</v>
      </c>
      <c r="O26"/>
      <c r="P26"/>
      <c r="Q26" s="901" t="str">
        <f>IF(+表紙!Q50="","",+表紙!Q50)</f>
        <v>0466-90-5181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f>IF(COUNTA(表紙!N54)=1,+表紙!N54,"")</f>
        <v>796</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3331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34</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10804.5</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11884.7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10804.5</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68.600000000000009</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10804.5</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11884.7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11884.7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97.2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88.4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97.2</v>
      </c>
      <c r="P27" s="718"/>
      <c r="Q27" s="718"/>
      <c r="R27" s="718"/>
      <c r="S27" s="49" t="s">
        <v>38</v>
      </c>
      <c r="T27" s="70"/>
      <c r="U27" s="70"/>
      <c r="X27" s="68" t="s">
        <v>39</v>
      </c>
      <c r="Y27" s="71"/>
      <c r="AG27" s="58"/>
      <c r="AH27" s="58"/>
      <c r="AI27" s="58"/>
      <c r="AJ27" s="58"/>
      <c r="AK27" s="668">
        <f>+AG18+O27</f>
        <v>97.2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88.4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97.2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88.4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0.4</v>
      </c>
      <c r="P27" s="718"/>
      <c r="Q27" s="718"/>
      <c r="R27" s="718"/>
      <c r="S27" s="49" t="s">
        <v>38</v>
      </c>
      <c r="T27" s="70"/>
      <c r="U27" s="70"/>
      <c r="X27" s="68" t="s">
        <v>39</v>
      </c>
      <c r="Y27" s="71"/>
      <c r="AG27" s="58"/>
      <c r="AH27" s="58"/>
      <c r="AI27" s="58"/>
      <c r="AJ27" s="58"/>
      <c r="AK27" s="668">
        <f>+AG18+O27</f>
        <v>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不動マネジメント</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1748.9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1590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1748.9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1748.9</v>
      </c>
      <c r="P27" s="718"/>
      <c r="Q27" s="718"/>
      <c r="R27" s="718"/>
      <c r="S27" s="49" t="s">
        <v>38</v>
      </c>
      <c r="T27" s="70"/>
      <c r="U27" s="70"/>
      <c r="X27" s="68" t="s">
        <v>39</v>
      </c>
      <c r="Y27" s="71"/>
      <c r="AG27" s="58"/>
      <c r="AH27" s="58"/>
      <c r="AI27" s="58"/>
      <c r="AJ27" s="58"/>
      <c r="AK27" s="668">
        <f>+AG18+O27</f>
        <v>1748.9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1748.9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1590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8.4</v>
      </c>
      <c r="G30" s="674"/>
      <c r="H30" s="214" t="s">
        <v>198</v>
      </c>
      <c r="L30" s="682"/>
      <c r="O30" s="61"/>
      <c r="Q30" s="684">
        <f>+ROUND(Z28,1)+ROUND(Z29,1)+ROUND(Z30,1)</f>
        <v>1748.9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1590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2025-08-19T06:04:16Z</dcterms:created>
  <dcterms:modified xsi:type="dcterms:W3CDTF">2025-08-19T06:04:17Z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