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9F0C3B24-7BA0-4021-8A24-8044FC1F7BB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19440" windowHeight="116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5" i="94"/>
  <c r="AA23" i="94"/>
  <c r="Y38" i="94"/>
  <c r="Y37" i="94" s="1"/>
  <c r="Y19" i="94" s="1"/>
  <c r="AA40" i="94"/>
  <c r="AK27" i="77"/>
  <c r="AK27" i="74"/>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3" i="94" l="1"/>
  <c r="O17" i="94"/>
  <c r="O11" i="94"/>
  <c r="O10"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<sst xmlns="http://schemas.openxmlformats.org/spreadsheetml/2006/main" count="3181" uniqueCount="465">
  <si>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</si>
  <si>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</si>
  <si>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</si>
  <si>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</si>
  <si>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</si>
  <si>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</si>
  <si>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</si>
  <si>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</si>
  <si>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</si>
  <si>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</si>
  <si>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</si>
  <si>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</si>
  <si>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</si>
  <si>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</si>
  <si>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</si>
  <si>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</si>
  <si>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</si>
  <si>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</si>
  <si>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</si>
  <si>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</si>
  <si>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</si>
  <si>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</si>
  <si>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</si>
  <si>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</si>
  <si>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</si>
  <si>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</si>
  <si>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</si>
  <si>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</si>
  <si>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</si>
  <si>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</si>
  <si>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</si>
  <si>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</si>
  <si>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</si>
  <si>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</si>
  <si>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</si>
  <si>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</si>
  <si>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</si>
  <si>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</si>
  <si>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</si>
  <si>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</si>
  <si>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</si>
  <si>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</si>
  <si>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</si>
  <si>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</si>
  <si>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</si>
  <si>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</si>
  <si>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</si>
  <si>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</si>
  <si>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</si>
  <si>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</si>
  <si>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</si>
  <si>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</si>
  <si>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</si>
  <si>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</si>
  <si>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</si>
  <si>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</si>
  <si>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</si>
  <si>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</si>
  <si>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</si>
  <si>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</si>
  <si>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</si>
  <si>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</si>
  <si>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</si>
  <si>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</si>
  <si>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</si>
  <si>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</si>
  <si>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</si>
  <si>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</si>
  <si>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</si>
  <si>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</si>
  <si>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</si>
  <si>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</si>
  <si>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</si>
  <si>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</si>
  <si>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</si>
  <si>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</si>
  <si>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</si>
  <si>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</si>
  <si>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</si>
  <si>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</si>
  <si>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</si>
  <si>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</si>
  <si>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</si>
  <si>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</si>
  <si>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</si>
  <si>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</si>
  <si>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</si>
  <si>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</si>
  <si>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</si>
  <si>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</si>
  <si>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</si>
  <si>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</si>
  <si>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</si>
  <si>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</si>
  <si>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</si>
  <si>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</si>
  <si>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</si>
  <si>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</si>
  <si>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</si>
  <si>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</si>
  <si>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</si>
  <si>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</si>
  <si>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</si>
  <si>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</si>
  <si>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</si>
  <si>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</si>
  <si>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</si>
  <si>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</si>
  <si>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</si>
  <si>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</si>
  <si>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</si>
  <si>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</si>
  <si>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</si>
  <si>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</si>
  <si>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</si>
  <si>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</si>
  <si>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</si>
  <si>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</si>
  <si>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</si>
  <si>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</si>
  <si>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</si>
  <si>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</si>
  <si>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</si>
  <si>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</si>
  <si>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</si>
  <si>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</si>
  <si>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</si>
  <si>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</si>
  <si>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</si>
  <si>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</si>
  <si>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</si>
  <si>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</si>
  <si>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</si>
  <si>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</si>
  <si>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</si>
  <si>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</si>
  <si>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</si>
  <si>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</si>
  <si>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</si>
  <si>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</si>
  <si>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</si>
  <si>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</si>
  <si>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</si>
  <si>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</si>
  <si>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</si>
  <si>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</si>
  <si>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</si>
  <si>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</si>
  <si>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</si>
  <si>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</si>
  <si>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</si>
  <si>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</si>
  <si>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</si>
  <si>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</si>
  <si>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</si>
  <si>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</si>
  <si>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</si>
  <si>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</si>
  <si>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</si>
  <si>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</si>
  <si>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</si>
  <si>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</si>
  <si>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</si>
  <si>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</si>
  <si>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</si>
  <si>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</si>
  <si>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</si>
  <si>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</si>
  <si>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</si>
  <si>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</si>
  <si>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</si>
  <si>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</si>
  <si>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</si>
  <si>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</si>
  <si>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</si>
  <si>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</si>
  <si>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</si>
  <si>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</si>
  <si>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</si>
  <si>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</si>
  <si>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</si>
  <si>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</si>
  <si>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</si>
  <si>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</si>
  <si>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</si>
  <si>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</si>
  <si>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</si>
  <si>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</si>
  <si>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</si>
  <si>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</si>
  <si>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</si>
  <si>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</si>
  <si>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</si>
  <si>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</si>
  <si>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</si>
  <si>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</si>
  <si>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</si>
  <si>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</si>
  <si>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</si>
  <si>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</si>
  <si>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</si>
  <si>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</si>
  <si>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</si>
  <si>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</si>
  <si>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</si>
  <si>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</si>
  <si>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</si>
  <si>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</si>
  <si>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</si>
  <si>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</si>
  <si>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</si>
  <si>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</si>
  <si>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</si>
  <si>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</si>
  <si>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</si>
  <si>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</si>
  <si>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</si>
  <si>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</si>
  <si>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</si>
  <si>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</si>
  <si>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</si>
  <si>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</si>
  <si>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</si>
  <si>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</si>
  <si>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</si>
  <si>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</si>
  <si>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</si>
  <si>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</si>
  <si>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</si>
  <si>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</si>
  <si>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</si>
  <si>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</si>
  <si>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</si>
  <si>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</si>
  <si>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</si>
  <si>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</si>
  <si>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</si>
  <si>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</si>
  <si>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</si>
  <si>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</si>
  <si>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</si>
  <si>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</si>
  <si>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</si>
  <si>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</si>
  <si>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</si>
  <si>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</si>
  <si>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</si>
  <si>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</si>
  <si>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</si>
  <si>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</si>
  <si>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</si>
  <si>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</si>
  <si>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</si>
  <si>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</si>
  <si>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</si>
  <si>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</si>
  <si>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</si>
  <si>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</si>
  <si>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</si>
  <si>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</si>
  <si>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</si>
  <si>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</si>
  <si>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</si>
  <si>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</si>
  <si>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</si>
  <si>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</si>
  <si>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</si>
  <si>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</si>
  <si>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</si>
  <si>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</si>
  <si>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</si>
  <si>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</si>
  <si>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</si>
  <si>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</si>
  <si>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</si>
  <si>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</si>
  <si>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</si>
  <si>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</si>
  <si>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</si>
  <si>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</si>
  <si>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</si>
  <si>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</si>
  <si>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</si>
  <si>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</si>
  <si>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</si>
  <si>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</si>
  <si>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</si>
  <si>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</si>
  <si>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</si>
  <si>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</si>
  <si>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</si>
  <si>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</si>
  <si>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</si>
  <si>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</si>
  <si>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</si>
  <si>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</si>
  <si>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</si>
  <si>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</si>
  <si>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</si>
  <si>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</si>
  <si>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</si>
  <si>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</si>
  <si>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</si>
  <si>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</si>
  <si>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</si>
  <si>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</si>
  <si>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</si>
  <si>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</si>
  <si>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</si>
  <si>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</si>
  <si>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</si>
  <si>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</si>
  <si>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</si>
  <si>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</si>
  <si>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</si>
  <si>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</si>
  <si>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</si>
  <si>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</si>
  <si>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</si>
  <si>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</si>
  <si>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</si>
  <si>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</si>
  <si>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</si>
  <si>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</si>
  <si>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</si>
  <si>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</si>
  <si>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</si>
  <si>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</si>
  <si>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</si>
  <si>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</si>
  <si>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</si>
  <si>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</si>
  <si>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</si>
  <si>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</si>
  <si>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</si>
  <si>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</si>
  <si>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</si>
  <si>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</si>
  <si>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</si>
  <si>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</si>
  <si>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</si>
  <si>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</si>
  <si>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</si>
  <si>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</si>
  <si>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</si>
  <si>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</si>
  <si>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</si>
  <si>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</si>
  <si>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</si>
  <si>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</si>
  <si>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</si>
  <si>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</si>
  <si>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</si>
  <si>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</si>
  <si>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</si>
  <si>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</si>
  <si>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</si>
  <si>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</si>
  <si>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</si>
  <si>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</si>
  <si>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</si>
  <si>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</si>
  <si>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</si>
  <si>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</si>
  <si>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</si>
  <si>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</si>
  <si>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</si>
  <si>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</si>
  <si>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</si>
  <si>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</si>
  <si>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</si>
  <si>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</si>
  <si>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</si>
  <si>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</si>
  <si>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</si>
  <si>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</si>
  <si>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</si>
  <si>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</si>
  <si>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</si>
  <si>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</si>
  <si>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</si>
  <si>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</si>
  <si>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</si>
  <si>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</si>
  <si>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</si>
  <si>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</si>
  <si>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</si>
  <si>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</si>
  <si>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</si>
  <si>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</si>
  <si>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</si>
  <si>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</si>
  <si>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</si>
  <si>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</si>
  <si>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</si>
  <si>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</si>
  <si>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</si>
  <si>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</si>
  <si>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</si>
  <si>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</si>
  <si>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</si>
  <si>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</si>
  <si>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</si>
  <si>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</si>
  <si>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</si>
  <si>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</si>
  <si>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</si>
  <si>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</si>
  <si>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</si>
  <si>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</si>
  <si>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</si>
  <si>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</si>
  <si>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</si>
  <si>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</si>
  <si>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</si>
  <si>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</si>
  <si>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</si>
  <si>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</si>
  <si>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</si>
  <si>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</si>
  <si>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</si>
  <si>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</si>
  <si>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</si>
  <si>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</si>
  <si>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</si>
  <si>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</si>
  <si>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</si>
  <si>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</si>
  <si>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</si>
  <si>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</si>
  <si>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</si>
  <si>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</si>
  <si>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</si>
  <si>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</si>
  <si>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</si>
  <si>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</si>
  <si>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</si>
  <si>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</si>
  <si>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</si>
  <si>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</si>
  <si>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</si>
  <si>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</si>
  <si>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</si>
  <si>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</si>
  <si>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</si>
  <si>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</si>
  <si>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 年  ６ 月  ２５ 日</t>
    <phoneticPr fontId="3"/>
  </si>
  <si>
    <t>東京都世田谷区用賀４丁目１０番１号</t>
  </si>
  <si>
    <t>株式会社　東急Ｒｅ・デザイン
代表取締役社長　徳永　哲郎</t>
  </si>
  <si>
    <t>株式会社　東急Ｒe・デザイン　横浜市内各所</t>
  </si>
  <si>
    <t>横浜市内　各現場</t>
  </si>
  <si>
    <t>０３－６４７９－５０１０</t>
  </si>
  <si>
    <t>横浜市長</t>
  </si>
  <si>
    <t>06　総合工事業</t>
  </si>
  <si>
    <t>３７９名（2025年4月1日現在）</t>
  </si>
  <si>
    <t>別紙①の通り</t>
    <phoneticPr fontId="3"/>
  </si>
  <si>
    <t>別紙②の通り</t>
    <phoneticPr fontId="3"/>
  </si>
  <si>
    <t>1.資材梱包の簡素化
2.積算精度の向上による余剰材の削減
3.再利用の促進（余剰材）</t>
    <phoneticPr fontId="3"/>
  </si>
  <si>
    <t>1.排出量サンプリング調査を実施分析後削減案策定
2.現場での混廃梱包の削減のための意識向上策実施
3.資材の共有化の推進による産廃量削減</t>
    <phoneticPr fontId="3"/>
  </si>
  <si>
    <t>種類…廃プラスチック、紙くず、ダンボール、石膏ボード、木くず、繊維くず、金属くず、
　　　　ガラス・コンクリート・陶磁器くず、がれき類、混合廃棄物、石綿含有廃棄物
取組…分別袋詰め排出の促進、混合廃棄物の削減</t>
    <phoneticPr fontId="3"/>
  </si>
  <si>
    <t>種類…廃プラスチック、紙くず、ダンボール、石膏ボード、木くず、繊維くず、金属くず、
　　　　ガラス・コンクリート・陶磁器くず、がれき類、混合廃棄物、石綿含有廃棄物
取組…分別袋詰排出の更なる意識向上策実施　・　石綿含有産業廃棄物に対する更なる知識向上策実施</t>
    <phoneticPr fontId="3"/>
  </si>
  <si>
    <t>自ら処理を行う組織・施設等が無く、全て産廃処理業者へ委託処理を行っているため、実績はない</t>
    <phoneticPr fontId="3"/>
  </si>
  <si>
    <t>自ら処理を行う組織・施設等を設ける予定が無く、継続して産廃処理業者へ委託処理を行う予定のため、
計画はない</t>
    <phoneticPr fontId="3"/>
  </si>
  <si>
    <t>1.処理業者の会社概要確認（経営状況・取引実績・行政処分の有無等）
2.許可証の内容確認
3.中間処理施設・再生利用先・最終処分場の確認
4.電子マニフェスト対応の有無（原則電子マニフェスト処理）</t>
    <phoneticPr fontId="3"/>
  </si>
  <si>
    <t>1.処理業者の会社概要確認（経営状況・取引実績・行政処分の有無等）
2.許可証の内容確認
3.中間処理施設・再生利用先・最終処分場の確認
4.電子マニフェスト対応の有無（原則電子マニフェスト処理）
5.優良業者への処理委託推進
6.熱回収認定業者への処理委託検討
7.再利用業者への処理委託検討</t>
    <rPh sb="134" eb="137">
      <t>サイリヨウ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</si>
</sst>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28775" y="2184400"/>
          <a:ext cx="434975" cy="6445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19250" y="2174875"/>
          <a:ext cx="431800" cy="6445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19250" y="2184400"/>
          <a:ext cx="431800" cy="6445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19250" y="2174875"/>
          <a:ext cx="431800" cy="6445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1749" y="1979023"/>
          <a:ext cx="391886" cy="566057"/>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1749" y="2005149"/>
          <a:ext cx="391886" cy="5747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19250" y="2184400"/>
          <a:ext cx="431800" cy="6445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1749" y="1996440"/>
          <a:ext cx="391886" cy="574766"/>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19250" y="2193925"/>
          <a:ext cx="43180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19250" y="2184400"/>
          <a:ext cx="431800" cy="6445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19250" y="2174875"/>
          <a:ext cx="431800" cy="6445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19250" y="2174875"/>
          <a:ext cx="431800" cy="6445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1749" y="1979023"/>
          <a:ext cx="391886" cy="5747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19250" y="2184400"/>
          <a:ext cx="431800" cy="6445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19250" y="2165350"/>
          <a:ext cx="431800" cy="6445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19250" y="2203450"/>
          <a:ext cx="431800" cy="6350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19250" y="2193925"/>
          <a:ext cx="43180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1749" y="1987731"/>
          <a:ext cx="391886" cy="574766"/>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1749" y="1987731"/>
          <a:ext cx="391886" cy="574766"/>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1749" y="2005149"/>
          <a:ext cx="391886" cy="5747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27" zoomScaleNormal="115" zoomScaleSheetLayoutView="100" workbookViewId="0">
      <selection activeCell="F231" sqref="F231:U23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1947</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24640</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t="s">
        <v>454</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456</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8</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1192.7</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457</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8</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1097.3</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458</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459</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460</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t="s">
        <v>461</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t="s">
        <v>462</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t="s">
        <v>461</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t="s">
        <v>462</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t="s">
        <v>461</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t="s">
        <v>462</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1192.7</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328.49999999999994</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1015.5</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463</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1097.3</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302.10000000000002</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934.2</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464</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K28"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v>
      </c>
      <c r="P27" s="863"/>
      <c r="Q27" s="863"/>
      <c r="R27" s="863"/>
      <c r="S27" s="59" t="s">
        <v>38</v>
      </c>
      <c r="T27" s="80"/>
      <c r="U27" s="80"/>
      <c r="X27" s="78" t="s">
        <v>39</v>
      </c>
      <c r="Y27" s="81"/>
      <c r="AG27" s="68"/>
      <c r="AH27" s="68"/>
      <c r="AI27" s="68"/>
      <c r="AJ27" s="68"/>
      <c r="AK27" s="905">
        <f>+AG18+O27</f>
        <v>1.7</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0.6</v>
      </c>
      <c r="G30" s="875"/>
      <c r="H30" s="234" t="s">
        <v>198</v>
      </c>
      <c r="L30" s="872"/>
      <c r="O30" s="71"/>
      <c r="Q30" s="862">
        <f>+ROUND(Z28,1)+ROUND(Z29,1)+ROUND(Z30,1)</f>
        <v>1.7</v>
      </c>
      <c r="R30" s="863"/>
      <c r="S30" s="863"/>
      <c r="T30" s="863"/>
      <c r="U30" s="59" t="s">
        <v>16</v>
      </c>
      <c r="X30" s="860" t="s">
        <v>186</v>
      </c>
      <c r="Y30" s="861"/>
      <c r="Z30" s="853">
        <v>0</v>
      </c>
      <c r="AA30" s="854"/>
      <c r="AB30" s="854"/>
      <c r="AC30" s="854"/>
      <c r="AD30" s="854"/>
      <c r="AE30" s="59" t="s">
        <v>13</v>
      </c>
      <c r="AK30" s="814">
        <v>0.5</v>
      </c>
      <c r="AL30" s="815"/>
      <c r="AM30" s="815"/>
      <c r="AN30" s="815"/>
      <c r="AO30" s="67" t="s">
        <v>13</v>
      </c>
      <c r="AR30" s="921"/>
      <c r="AS30" s="918"/>
      <c r="AT30" s="918"/>
      <c r="AU30" s="919"/>
    </row>
    <row r="31" spans="2:48" ht="27" customHeight="1" thickTop="1" thickBot="1" x14ac:dyDescent="0.2">
      <c r="B31" s="888" t="s">
        <v>375</v>
      </c>
      <c r="C31" s="839"/>
      <c r="D31" s="839"/>
      <c r="E31" s="840"/>
      <c r="F31" s="874">
        <v>1.9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N28"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357.3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388.4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357.3</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357.3</v>
      </c>
      <c r="P27" s="863"/>
      <c r="Q27" s="863"/>
      <c r="R27" s="863"/>
      <c r="S27" s="59" t="s">
        <v>38</v>
      </c>
      <c r="T27" s="80"/>
      <c r="U27" s="80"/>
      <c r="X27" s="78" t="s">
        <v>39</v>
      </c>
      <c r="Y27" s="81"/>
      <c r="AG27" s="68"/>
      <c r="AH27" s="68"/>
      <c r="AI27" s="68"/>
      <c r="AJ27" s="68"/>
      <c r="AK27" s="905">
        <f>+AG18+O27</f>
        <v>357.3</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357.3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388.4</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72.8</v>
      </c>
      <c r="G30" s="875"/>
      <c r="H30" s="234" t="s">
        <v>198</v>
      </c>
      <c r="L30" s="872"/>
      <c r="O30" s="71"/>
      <c r="Q30" s="862">
        <f>+ROUND(Z28,1)+ROUND(Z29,1)+ROUND(Z30,1)</f>
        <v>357.3</v>
      </c>
      <c r="R30" s="863"/>
      <c r="S30" s="863"/>
      <c r="T30" s="863"/>
      <c r="U30" s="59" t="s">
        <v>16</v>
      </c>
      <c r="X30" s="860" t="s">
        <v>186</v>
      </c>
      <c r="Y30" s="861"/>
      <c r="Z30" s="853">
        <v>0</v>
      </c>
      <c r="AA30" s="854"/>
      <c r="AB30" s="854"/>
      <c r="AC30" s="854"/>
      <c r="AD30" s="854"/>
      <c r="AE30" s="59" t="s">
        <v>13</v>
      </c>
      <c r="AK30" s="814">
        <v>66.900000000000006</v>
      </c>
      <c r="AL30" s="815"/>
      <c r="AM30" s="815"/>
      <c r="AN30" s="815"/>
      <c r="AO30" s="67" t="s">
        <v>13</v>
      </c>
      <c r="AR30" s="921"/>
      <c r="AS30" s="918"/>
      <c r="AT30" s="918"/>
      <c r="AU30" s="919"/>
    </row>
    <row r="31" spans="2:48" ht="27" customHeight="1" thickTop="1" thickBot="1" x14ac:dyDescent="0.2">
      <c r="B31" s="888" t="s">
        <v>375</v>
      </c>
      <c r="C31" s="839"/>
      <c r="D31" s="839"/>
      <c r="E31" s="840"/>
      <c r="F31" s="874">
        <v>388.4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J29"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144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156.5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101.8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144</v>
      </c>
      <c r="P27" s="863"/>
      <c r="Q27" s="863"/>
      <c r="R27" s="863"/>
      <c r="S27" s="59" t="s">
        <v>38</v>
      </c>
      <c r="T27" s="80"/>
      <c r="U27" s="80"/>
      <c r="X27" s="78" t="s">
        <v>39</v>
      </c>
      <c r="Y27" s="81"/>
      <c r="AG27" s="68"/>
      <c r="AH27" s="68"/>
      <c r="AI27" s="68"/>
      <c r="AJ27" s="68"/>
      <c r="AK27" s="905">
        <f>+AG18+O27</f>
        <v>144</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101.8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156.5</v>
      </c>
      <c r="G29" s="875"/>
      <c r="H29" s="234" t="s">
        <v>198</v>
      </c>
      <c r="L29" s="872"/>
      <c r="O29" s="71"/>
      <c r="P29" s="163"/>
      <c r="Q29" s="66" t="s">
        <v>183</v>
      </c>
      <c r="R29" s="839" t="s">
        <v>33</v>
      </c>
      <c r="S29" s="855"/>
      <c r="T29" s="855"/>
      <c r="U29" s="856"/>
      <c r="V29" s="63"/>
      <c r="W29" s="82"/>
      <c r="X29" s="860" t="s">
        <v>315</v>
      </c>
      <c r="Y29" s="861"/>
      <c r="Z29" s="853">
        <v>32.4</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39.799999999999997</v>
      </c>
      <c r="G30" s="875"/>
      <c r="H30" s="234" t="s">
        <v>198</v>
      </c>
      <c r="L30" s="872"/>
      <c r="O30" s="71"/>
      <c r="Q30" s="862">
        <f>+ROUND(Z28,1)+ROUND(Z29,1)+ROUND(Z30,1)</f>
        <v>134.19999999999999</v>
      </c>
      <c r="R30" s="863"/>
      <c r="S30" s="863"/>
      <c r="T30" s="863"/>
      <c r="U30" s="59" t="s">
        <v>16</v>
      </c>
      <c r="X30" s="860" t="s">
        <v>186</v>
      </c>
      <c r="Y30" s="861"/>
      <c r="Z30" s="853">
        <v>0</v>
      </c>
      <c r="AA30" s="854"/>
      <c r="AB30" s="854"/>
      <c r="AC30" s="854"/>
      <c r="AD30" s="854"/>
      <c r="AE30" s="59" t="s">
        <v>13</v>
      </c>
      <c r="AK30" s="814">
        <v>36.6</v>
      </c>
      <c r="AL30" s="815"/>
      <c r="AM30" s="815"/>
      <c r="AN30" s="815"/>
      <c r="AO30" s="67" t="s">
        <v>13</v>
      </c>
      <c r="AR30" s="921"/>
      <c r="AS30" s="918"/>
      <c r="AT30" s="918"/>
      <c r="AU30" s="919"/>
    </row>
    <row r="31" spans="2:48" ht="27" customHeight="1" thickTop="1" thickBot="1" x14ac:dyDescent="0.2">
      <c r="B31" s="888" t="s">
        <v>375</v>
      </c>
      <c r="C31" s="839"/>
      <c r="D31" s="839"/>
      <c r="E31" s="840"/>
      <c r="F31" s="874">
        <v>110.6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9.8000000000000007</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M29"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45.8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49.7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10.199999999999999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45.8</v>
      </c>
      <c r="P27" s="863"/>
      <c r="Q27" s="863"/>
      <c r="R27" s="863"/>
      <c r="S27" s="59" t="s">
        <v>38</v>
      </c>
      <c r="T27" s="80"/>
      <c r="U27" s="80"/>
      <c r="X27" s="78" t="s">
        <v>39</v>
      </c>
      <c r="Y27" s="81"/>
      <c r="AG27" s="68"/>
      <c r="AH27" s="68"/>
      <c r="AI27" s="68"/>
      <c r="AJ27" s="68"/>
      <c r="AK27" s="905">
        <f>+AG18+O27</f>
        <v>45.8</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10.199999999999999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49.7</v>
      </c>
      <c r="G29" s="875"/>
      <c r="H29" s="234" t="s">
        <v>198</v>
      </c>
      <c r="L29" s="872"/>
      <c r="O29" s="71"/>
      <c r="P29" s="163"/>
      <c r="Q29" s="66" t="s">
        <v>183</v>
      </c>
      <c r="R29" s="839" t="s">
        <v>33</v>
      </c>
      <c r="S29" s="855"/>
      <c r="T29" s="855"/>
      <c r="U29" s="856"/>
      <c r="V29" s="63"/>
      <c r="W29" s="82"/>
      <c r="X29" s="860" t="s">
        <v>315</v>
      </c>
      <c r="Y29" s="861"/>
      <c r="Z29" s="853">
        <v>24.7</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11.2</v>
      </c>
      <c r="G30" s="875"/>
      <c r="H30" s="234" t="s">
        <v>198</v>
      </c>
      <c r="L30" s="872"/>
      <c r="O30" s="71"/>
      <c r="Q30" s="862">
        <f>+ROUND(Z28,1)+ROUND(Z29,1)+ROUND(Z30,1)</f>
        <v>34.9</v>
      </c>
      <c r="R30" s="863"/>
      <c r="S30" s="863"/>
      <c r="T30" s="863"/>
      <c r="U30" s="59" t="s">
        <v>16</v>
      </c>
      <c r="X30" s="860" t="s">
        <v>186</v>
      </c>
      <c r="Y30" s="861"/>
      <c r="Z30" s="853">
        <v>0</v>
      </c>
      <c r="AA30" s="854"/>
      <c r="AB30" s="854"/>
      <c r="AC30" s="854"/>
      <c r="AD30" s="854"/>
      <c r="AE30" s="59" t="s">
        <v>13</v>
      </c>
      <c r="AK30" s="814">
        <v>10.3</v>
      </c>
      <c r="AL30" s="815"/>
      <c r="AM30" s="815"/>
      <c r="AN30" s="815"/>
      <c r="AO30" s="67" t="s">
        <v>13</v>
      </c>
      <c r="AR30" s="921"/>
      <c r="AS30" s="918"/>
      <c r="AT30" s="918"/>
      <c r="AU30" s="919"/>
    </row>
    <row r="31" spans="2:48" ht="27" customHeight="1" thickTop="1" thickBot="1" x14ac:dyDescent="0.2">
      <c r="B31" s="888" t="s">
        <v>375</v>
      </c>
      <c r="C31" s="839"/>
      <c r="D31" s="839"/>
      <c r="E31" s="840"/>
      <c r="F31" s="874">
        <v>11.1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10.9</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　東急Ｒe・デザイン　横浜市内各所</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K29"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156.69999999999999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170.3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80.599999999999994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156.69999999999999</v>
      </c>
      <c r="P27" s="863"/>
      <c r="Q27" s="863"/>
      <c r="R27" s="863"/>
      <c r="S27" s="59" t="s">
        <v>38</v>
      </c>
      <c r="T27" s="80"/>
      <c r="U27" s="80"/>
      <c r="X27" s="78" t="s">
        <v>39</v>
      </c>
      <c r="Y27" s="81"/>
      <c r="AG27" s="68"/>
      <c r="AH27" s="68"/>
      <c r="AI27" s="68"/>
      <c r="AJ27" s="68"/>
      <c r="AK27" s="905">
        <f>+AG18+O27</f>
        <v>156.69999999999999</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80.599999999999994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170.3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82.7</v>
      </c>
      <c r="G30" s="875"/>
      <c r="H30" s="234" t="s">
        <v>198</v>
      </c>
      <c r="L30" s="872"/>
      <c r="O30" s="71"/>
      <c r="Q30" s="862">
        <f>+ROUND(Z28,1)+ROUND(Z29,1)+ROUND(Z30,1)</f>
        <v>80.599999999999994</v>
      </c>
      <c r="R30" s="863"/>
      <c r="S30" s="863"/>
      <c r="T30" s="863"/>
      <c r="U30" s="59" t="s">
        <v>16</v>
      </c>
      <c r="X30" s="860" t="s">
        <v>186</v>
      </c>
      <c r="Y30" s="861"/>
      <c r="Z30" s="853">
        <v>0</v>
      </c>
      <c r="AA30" s="854"/>
      <c r="AB30" s="854"/>
      <c r="AC30" s="854"/>
      <c r="AD30" s="854"/>
      <c r="AE30" s="59" t="s">
        <v>13</v>
      </c>
      <c r="AK30" s="814">
        <v>76.099999999999994</v>
      </c>
      <c r="AL30" s="815"/>
      <c r="AM30" s="815"/>
      <c r="AN30" s="815"/>
      <c r="AO30" s="67" t="s">
        <v>13</v>
      </c>
      <c r="AR30" s="921"/>
      <c r="AS30" s="918"/>
      <c r="AT30" s="918"/>
      <c r="AU30" s="919"/>
    </row>
    <row r="31" spans="2:48" ht="27" customHeight="1" thickTop="1" thickBot="1" x14ac:dyDescent="0.2">
      <c r="B31" s="888" t="s">
        <v>375</v>
      </c>
      <c r="C31" s="839"/>
      <c r="D31" s="839"/>
      <c r="E31" s="840"/>
      <c r="F31" s="874">
        <v>87.6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76.099999999999994</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K1" zoomScale="80" zoomScaleNormal="80" workbookViewId="0">
      <selection activeCell="M30" sqref="M30"/>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株式会社　東急Ｒe・デザイン　横浜市内各所</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203.5</v>
      </c>
      <c r="M9" s="507">
        <f>IF(OR(ｷ.紙くず!F24&gt;0,ｷ.紙くず!F24&lt;0),ｷ.紙くず!F24,IF(M$19&gt;0,"0",0))</f>
        <v>61.5</v>
      </c>
      <c r="N9" s="507">
        <f>IF(OR(ｸ.木くず!F24&gt;0,ｸ.木くず!F24&lt;0),ｸ.木くず!F24,IF(N$19&gt;0,"0",0))</f>
        <v>160.9</v>
      </c>
      <c r="O9" s="507">
        <f>IF(OR(ｹ.繊維くず!F24&gt;0,ｹ.繊維くず!F24&lt;0),ｹ.繊維くず!F24,IF(O$19&gt;0,"0",0))</f>
        <v>1.9</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388.4</v>
      </c>
      <c r="T9" s="507">
        <f>IF(OR(ｾ.ｶﾞﾗｽ･ｺﾝｸﾘ･陶磁器くず!F24&gt;0,ｾ.ｶﾞﾗｽ･ｺﾝｸﾘ･陶磁器くず!F24&lt;0),ｾ.ｶﾞﾗｽ･ｺﾝｸﾘ･陶磁器くず!F24,IF(T$19&gt;0,"0",0))</f>
        <v>156.5</v>
      </c>
      <c r="U9" s="507">
        <f>IF(OR(ｿ.鉱さい!F24&gt;0,ｿ.鉱さい!F24&lt;0),ｿ.鉱さい!F24,IF(U$19&gt;0,"0",0))</f>
        <v>0</v>
      </c>
      <c r="V9" s="507">
        <f>IF(OR(ﾀ.がれき類!F24&gt;0,ﾀ.がれき類!F24&lt;0),ﾀ.がれき類!F24,IF(V$19&gt;0,"0",0))</f>
        <v>49.7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170.3</v>
      </c>
      <c r="AA9" s="509">
        <f>IF(SUM(G9:Z9)&gt;0,SUM(G9:Z9),IF(AA$19&gt;0,"0",0))</f>
        <v>1192.7</v>
      </c>
    </row>
    <row r="10" spans="2:27" ht="24" customHeight="1" x14ac:dyDescent="0.15">
      <c r="B10" s="188" t="s">
        <v>393</v>
      </c>
      <c r="C10" s="973" t="s">
        <v>294</v>
      </c>
      <c r="D10" s="973"/>
      <c r="E10" s="973"/>
      <c r="F10" s="974"/>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203.5</v>
      </c>
      <c r="M14" s="513">
        <f>IF(OR(ｷ.紙くず!F29&gt;0,ｷ.紙くず!F29&lt;0),ｷ.紙くず!F29,IF(M$19&gt;0,"0",0))</f>
        <v>61.5</v>
      </c>
      <c r="N14" s="513">
        <f>IF(OR(ｸ.木くず!F29&gt;0,ｸ.木くず!F29&lt;0),ｸ.木くず!F29,IF(N$19&gt;0,"0",0))</f>
        <v>160.9</v>
      </c>
      <c r="O14" s="513">
        <f>IF(OR(ｹ.繊維くず!F29&gt;0,ｹ.繊維くず!F29&lt;0),ｹ.繊維くず!F29,IF(O$19&gt;0,"0",0))</f>
        <v>1.9</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388.4</v>
      </c>
      <c r="T14" s="513">
        <f>IF(OR(ｾ.ｶﾞﾗｽ･ｺﾝｸﾘ･陶磁器くず!F29&gt;0,ｾ.ｶﾞﾗｽ･ｺﾝｸﾘ･陶磁器くず!F29&lt;0),ｾ.ｶﾞﾗｽ･ｺﾝｸﾘ･陶磁器くず!F29,IF(T$19&gt;0,"0",0))</f>
        <v>156.5</v>
      </c>
      <c r="U14" s="513">
        <f>IF(OR(ｿ.鉱さい!F29&gt;0,ｿ.鉱さい!F29&lt;0),ｿ.鉱さい!F29,IF(U$19&gt;0,"0",0))</f>
        <v>0</v>
      </c>
      <c r="V14" s="513">
        <f>IF(OR(ﾀ.がれき類!F29&gt;0,ﾀ.がれき類!F29&lt;0),ﾀ.がれき類!F29,IF(V$19&gt;0,"0",0))</f>
        <v>49.7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170.3</v>
      </c>
      <c r="AA14" s="515">
        <f t="shared" si="0"/>
        <v>1192.7</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32.9</v>
      </c>
      <c r="M15" s="513">
        <f>IF(OR(ｷ.紙くず!F30&gt;0,ｷ.紙くず!F30&lt;0),ｷ.紙くず!F30,IF(M$19&gt;0,"0",0))</f>
        <v>23.2</v>
      </c>
      <c r="N15" s="513">
        <f>IF(OR(ｸ.木くず!F30&gt;0,ｸ.木くず!F30&lt;0),ｸ.木くず!F30,IF(N$19&gt;0,"0",0))</f>
        <v>65.3</v>
      </c>
      <c r="O15" s="513">
        <f>IF(OR(ｹ.繊維くず!F30&gt;0,ｹ.繊維くず!F30&lt;0),ｹ.繊維くず!F30,IF(O$19&gt;0,"0",0))</f>
        <v>0.6</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72.8</v>
      </c>
      <c r="T15" s="513">
        <f>IF(OR(ｾ.ｶﾞﾗｽ･ｺﾝｸﾘ･陶磁器くず!F30&gt;0,ｾ.ｶﾞﾗｽ･ｺﾝｸﾘ･陶磁器くず!F30&lt;0),ｾ.ｶﾞﾗｽ･ｺﾝｸﾘ･陶磁器くず!F30,IF(T$19&gt;0,"0",0))</f>
        <v>39.799999999999997</v>
      </c>
      <c r="U15" s="513">
        <f>IF(OR(ｿ.鉱さい!F30&gt;0,ｿ.鉱さい!F30&lt;0),ｿ.鉱さい!F30,IF(U$19&gt;0,"0",0))</f>
        <v>0</v>
      </c>
      <c r="V15" s="513">
        <f>IF(OR(ﾀ.がれき類!F30&gt;0,ﾀ.がれき類!F30&lt;0),ﾀ.がれき類!F30,IF(V$19&gt;0,"0",0))</f>
        <v>11.2</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82.7</v>
      </c>
      <c r="AA15" s="515">
        <f t="shared" si="0"/>
        <v>328.49999999999994</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193.5</v>
      </c>
      <c r="M16" s="513">
        <f>IF(OR(ｷ.紙くず!F31&gt;0,ｷ.紙くず!F31&lt;0),ｷ.紙くず!F31,IF(M$19&gt;0,"0",0))</f>
        <v>61.5</v>
      </c>
      <c r="N16" s="513">
        <f>IF(OR(ｸ.木くず!F31&gt;0,ｸ.木くず!F31&lt;0),ｸ.木くず!F31,IF(N$19&gt;0,"0",0))</f>
        <v>160.9</v>
      </c>
      <c r="O16" s="513">
        <f>IF(OR(ｹ.繊維くず!F31&gt;0,ｹ.繊維くず!F31&lt;0),ｹ.繊維くず!F31,IF(O$19&gt;0,"0",0))</f>
        <v>1.9</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388.4</v>
      </c>
      <c r="T16" s="513">
        <f>IF(OR(ｾ.ｶﾞﾗｽ･ｺﾝｸﾘ･陶磁器くず!F31&gt;0,ｾ.ｶﾞﾗｽ･ｺﾝｸﾘ･陶磁器くず!F31&lt;0),ｾ.ｶﾞﾗｽ･ｺﾝｸﾘ･陶磁器くず!F31,IF(T$19&gt;0,"0",0))</f>
        <v>110.6</v>
      </c>
      <c r="U16" s="513">
        <f>IF(OR(ｿ.鉱さい!F31&gt;0,ｿ.鉱さい!F31&lt;0),ｿ.鉱さい!F31,IF(U$19&gt;0,"0",0))</f>
        <v>0</v>
      </c>
      <c r="V16" s="513">
        <f>IF(OR(ﾀ.がれき類!F31&gt;0,ﾀ.がれき類!F31&lt;0),ﾀ.がれき類!F31,IF(V$19&gt;0,"0",0))</f>
        <v>11.1</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87.6</v>
      </c>
      <c r="AA16" s="515">
        <f t="shared" si="0"/>
        <v>1015.5</v>
      </c>
    </row>
    <row r="17" spans="2:27" ht="24" customHeight="1" x14ac:dyDescent="0.15">
      <c r="B17" s="188"/>
      <c r="C17" s="945" t="s">
        <v>408</v>
      </c>
      <c r="D17" s="945"/>
      <c r="E17" s="945"/>
      <c r="F17" s="946"/>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0</v>
      </c>
      <c r="I19" s="519">
        <f t="shared" si="1"/>
        <v>0</v>
      </c>
      <c r="J19" s="519">
        <f t="shared" si="1"/>
        <v>0</v>
      </c>
      <c r="K19" s="519">
        <f t="shared" si="1"/>
        <v>0</v>
      </c>
      <c r="L19" s="519">
        <f t="shared" si="1"/>
        <v>187.2</v>
      </c>
      <c r="M19" s="519">
        <f t="shared" si="1"/>
        <v>56.6</v>
      </c>
      <c r="N19" s="519">
        <f t="shared" si="1"/>
        <v>148</v>
      </c>
      <c r="O19" s="519">
        <f t="shared" si="1"/>
        <v>1.7</v>
      </c>
      <c r="P19" s="519">
        <f t="shared" si="1"/>
        <v>0</v>
      </c>
      <c r="Q19" s="519">
        <f t="shared" si="1"/>
        <v>0</v>
      </c>
      <c r="R19" s="519">
        <f t="shared" si="1"/>
        <v>0</v>
      </c>
      <c r="S19" s="519">
        <f t="shared" si="1"/>
        <v>357.3</v>
      </c>
      <c r="T19" s="519">
        <f t="shared" si="1"/>
        <v>144</v>
      </c>
      <c r="U19" s="519">
        <f t="shared" si="1"/>
        <v>0</v>
      </c>
      <c r="V19" s="519">
        <f t="shared" si="1"/>
        <v>45.8</v>
      </c>
      <c r="W19" s="519">
        <f t="shared" si="1"/>
        <v>0</v>
      </c>
      <c r="X19" s="519">
        <f t="shared" si="1"/>
        <v>0</v>
      </c>
      <c r="Y19" s="519">
        <f t="shared" si="1"/>
        <v>0</v>
      </c>
      <c r="Z19" s="520">
        <f t="shared" si="1"/>
        <v>156.69999999999999</v>
      </c>
      <c r="AA19" s="521">
        <f t="shared" ref="AA19:AA25" si="2">SUM(G19:Z19)</f>
        <v>1097.3</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0</v>
      </c>
      <c r="I37" s="554">
        <f t="shared" si="8"/>
        <v>0</v>
      </c>
      <c r="J37" s="554">
        <f t="shared" si="8"/>
        <v>0</v>
      </c>
      <c r="K37" s="554">
        <f t="shared" si="8"/>
        <v>0</v>
      </c>
      <c r="L37" s="554">
        <f t="shared" si="8"/>
        <v>187.2</v>
      </c>
      <c r="M37" s="554">
        <f t="shared" si="8"/>
        <v>56.6</v>
      </c>
      <c r="N37" s="554">
        <f t="shared" si="8"/>
        <v>148</v>
      </c>
      <c r="O37" s="554">
        <f t="shared" si="8"/>
        <v>1.7</v>
      </c>
      <c r="P37" s="554">
        <f t="shared" si="8"/>
        <v>0</v>
      </c>
      <c r="Q37" s="554">
        <f t="shared" si="8"/>
        <v>0</v>
      </c>
      <c r="R37" s="554">
        <f t="shared" si="8"/>
        <v>0</v>
      </c>
      <c r="S37" s="554">
        <f t="shared" si="8"/>
        <v>357.3</v>
      </c>
      <c r="T37" s="554">
        <f t="shared" si="8"/>
        <v>144</v>
      </c>
      <c r="U37" s="554">
        <f t="shared" si="8"/>
        <v>0</v>
      </c>
      <c r="V37" s="554">
        <f t="shared" si="8"/>
        <v>45.8</v>
      </c>
      <c r="W37" s="554">
        <f t="shared" si="8"/>
        <v>0</v>
      </c>
      <c r="X37" s="554">
        <f t="shared" si="8"/>
        <v>0</v>
      </c>
      <c r="Y37" s="554">
        <f t="shared" si="8"/>
        <v>0</v>
      </c>
      <c r="Z37" s="555">
        <f t="shared" si="8"/>
        <v>156.69999999999999</v>
      </c>
      <c r="AA37" s="556">
        <f t="shared" si="4"/>
        <v>1097.3</v>
      </c>
    </row>
    <row r="38" spans="2:27" ht="24" customHeight="1" x14ac:dyDescent="0.15">
      <c r="B38" s="186"/>
      <c r="C38" s="939"/>
      <c r="D38" s="247"/>
      <c r="E38" s="245" t="s">
        <v>319</v>
      </c>
      <c r="F38" s="585"/>
      <c r="G38" s="545">
        <f t="shared" ref="G38:Z38" si="9">SUM(G39:G41)</f>
        <v>0</v>
      </c>
      <c r="H38" s="545">
        <f t="shared" si="9"/>
        <v>0</v>
      </c>
      <c r="I38" s="545">
        <f t="shared" si="9"/>
        <v>0</v>
      </c>
      <c r="J38" s="545">
        <f t="shared" si="9"/>
        <v>0</v>
      </c>
      <c r="K38" s="545">
        <f t="shared" si="9"/>
        <v>0</v>
      </c>
      <c r="L38" s="545">
        <f t="shared" si="9"/>
        <v>187.2</v>
      </c>
      <c r="M38" s="545">
        <f t="shared" si="9"/>
        <v>56.6</v>
      </c>
      <c r="N38" s="545">
        <f t="shared" si="9"/>
        <v>148</v>
      </c>
      <c r="O38" s="545">
        <f t="shared" si="9"/>
        <v>1.7</v>
      </c>
      <c r="P38" s="545">
        <f t="shared" si="9"/>
        <v>0</v>
      </c>
      <c r="Q38" s="545">
        <f t="shared" si="9"/>
        <v>0</v>
      </c>
      <c r="R38" s="545">
        <f t="shared" si="9"/>
        <v>0</v>
      </c>
      <c r="S38" s="545">
        <f t="shared" si="9"/>
        <v>357.3</v>
      </c>
      <c r="T38" s="545">
        <f t="shared" si="9"/>
        <v>134.19999999999999</v>
      </c>
      <c r="U38" s="545">
        <f t="shared" si="9"/>
        <v>0</v>
      </c>
      <c r="V38" s="545">
        <f t="shared" si="9"/>
        <v>34.9</v>
      </c>
      <c r="W38" s="545">
        <f t="shared" si="9"/>
        <v>0</v>
      </c>
      <c r="X38" s="545">
        <f t="shared" si="9"/>
        <v>0</v>
      </c>
      <c r="Y38" s="545">
        <f t="shared" si="9"/>
        <v>0</v>
      </c>
      <c r="Z38" s="546">
        <f t="shared" si="9"/>
        <v>80.599999999999994</v>
      </c>
      <c r="AA38" s="547">
        <f t="shared" si="4"/>
        <v>1000.5</v>
      </c>
    </row>
    <row r="39" spans="2:27" ht="24" customHeight="1" x14ac:dyDescent="0.15">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178</v>
      </c>
      <c r="M39" s="548">
        <f>+ｷ.紙くず!$Z$28</f>
        <v>56.6</v>
      </c>
      <c r="N39" s="548">
        <f>+ｸ.木くず!$Z$28</f>
        <v>148</v>
      </c>
      <c r="O39" s="548">
        <f>+ｹ.繊維くず!$Z$28</f>
        <v>1.7</v>
      </c>
      <c r="P39" s="548">
        <f>+ｺ.動植物性残さ!$Z$28</f>
        <v>0</v>
      </c>
      <c r="Q39" s="548">
        <f>+ｻ.動物系固形不要物!$Z$28</f>
        <v>0</v>
      </c>
      <c r="R39" s="548">
        <f>+ｼ.ｺﾞﾑくず!$Z$28</f>
        <v>0</v>
      </c>
      <c r="S39" s="548">
        <f>+ｽ.金属くず!$Z$28</f>
        <v>357.3</v>
      </c>
      <c r="T39" s="548">
        <f>+ｾ.ｶﾞﾗｽ･ｺﾝｸﾘ･陶磁器くず!$Z$28</f>
        <v>101.8</v>
      </c>
      <c r="U39" s="548">
        <f>+ｿ.鉱さい!$Z$28</f>
        <v>0</v>
      </c>
      <c r="V39" s="548">
        <f>+ﾀ.がれき類!$Z$28</f>
        <v>10.199999999999999</v>
      </c>
      <c r="W39" s="548">
        <f>+ﾁ.動物のふん尿!$Z$28</f>
        <v>0</v>
      </c>
      <c r="X39" s="548">
        <f>+ﾂ.動物の死体!$Z$28</f>
        <v>0</v>
      </c>
      <c r="Y39" s="548">
        <f>+ﾃ.ばいじん!$Z$28</f>
        <v>0</v>
      </c>
      <c r="Z39" s="549">
        <f>+ﾄ.混合廃棄物その他!$Z$28</f>
        <v>80.599999999999994</v>
      </c>
      <c r="AA39" s="550">
        <f t="shared" si="4"/>
        <v>934.2</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9.1999999999999993</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32.4</v>
      </c>
      <c r="U40" s="548">
        <f>+ｿ.鉱さい!$Z$29</f>
        <v>0</v>
      </c>
      <c r="V40" s="548">
        <f>+ﾀ.がれき類!$Z$29</f>
        <v>24.7</v>
      </c>
      <c r="W40" s="548">
        <f>+ﾁ.動物のふん尿!$Z$29</f>
        <v>0</v>
      </c>
      <c r="X40" s="548">
        <f>+ﾂ.動物の死体!$Z$29</f>
        <v>0</v>
      </c>
      <c r="Y40" s="548">
        <f>+ﾃ.ばいじん!$Z$29</f>
        <v>0</v>
      </c>
      <c r="Z40" s="549">
        <f>+ﾄ.混合廃棄物その他!$Z$29</f>
        <v>0</v>
      </c>
      <c r="AA40" s="550">
        <f t="shared" si="4"/>
        <v>66.3</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9.8000000000000007</v>
      </c>
      <c r="U42" s="551">
        <f>+ｿ.鉱さい!$Q$33</f>
        <v>0</v>
      </c>
      <c r="V42" s="551">
        <f>+ﾀ.がれき類!$Q$33</f>
        <v>10.9</v>
      </c>
      <c r="W42" s="551">
        <f>+ﾁ.動物のふん尿!$Q$33</f>
        <v>0</v>
      </c>
      <c r="X42" s="551">
        <f>+ﾂ.動物の死体!$Q$33</f>
        <v>0</v>
      </c>
      <c r="Y42" s="551">
        <f>+ﾃ.ばいじん!$Q$33</f>
        <v>0</v>
      </c>
      <c r="Z42" s="552">
        <f>+ﾄ.混合廃棄物その他!$Q$33</f>
        <v>76.099999999999994</v>
      </c>
      <c r="AA42" s="553">
        <f>SUM(G42:Z42)</f>
        <v>96.8</v>
      </c>
    </row>
    <row r="43" spans="2:27" ht="24" customHeight="1" x14ac:dyDescent="0.15">
      <c r="B43" s="186"/>
      <c r="C43" s="142" t="s">
        <v>235</v>
      </c>
      <c r="D43" s="958" t="s">
        <v>349</v>
      </c>
      <c r="E43" s="958"/>
      <c r="F43" s="959"/>
      <c r="G43" s="557">
        <f>+ｱ.燃え殻!$AK$27</f>
        <v>0</v>
      </c>
      <c r="H43" s="557">
        <f>+ｲ.汚泥!$AK$27</f>
        <v>0</v>
      </c>
      <c r="I43" s="557">
        <f>+ｳ.廃油!$AK$27</f>
        <v>0</v>
      </c>
      <c r="J43" s="557">
        <f>+ｴ.廃酸!$AK$27</f>
        <v>0</v>
      </c>
      <c r="K43" s="557">
        <f>+ｵ.廃ｱﾙｶﾘ!$AK$27</f>
        <v>0</v>
      </c>
      <c r="L43" s="557">
        <f>+ｶ.廃ﾌﾟﾗ類!$AK$27</f>
        <v>187.2</v>
      </c>
      <c r="M43" s="557">
        <f>+ｷ.紙くず!$AK$27</f>
        <v>56.6</v>
      </c>
      <c r="N43" s="557">
        <f>+ｸ.木くず!$AK$27</f>
        <v>148</v>
      </c>
      <c r="O43" s="557">
        <f>+ｹ.繊維くず!$AK$27</f>
        <v>1.7</v>
      </c>
      <c r="P43" s="557">
        <f>+ｺ.動植物性残さ!$AK$27</f>
        <v>0</v>
      </c>
      <c r="Q43" s="557">
        <f>+ｻ.動物系固形不要物!$AK$27</f>
        <v>0</v>
      </c>
      <c r="R43" s="557">
        <f>+ｼ.ｺﾞﾑくず!$AK$27</f>
        <v>0</v>
      </c>
      <c r="S43" s="557">
        <f>+ｽ.金属くず!$AK$27</f>
        <v>357.3</v>
      </c>
      <c r="T43" s="557">
        <f>+ｾ.ｶﾞﾗｽ･ｺﾝｸﾘ･陶磁器くず!$AK$27</f>
        <v>144</v>
      </c>
      <c r="U43" s="557">
        <f>+ｿ.鉱さい!$AK$27</f>
        <v>0</v>
      </c>
      <c r="V43" s="557">
        <f>+ﾀ.がれき類!$AK$27</f>
        <v>45.8</v>
      </c>
      <c r="W43" s="557">
        <f>+ﾁ.動物のふん尿!$AK$27</f>
        <v>0</v>
      </c>
      <c r="X43" s="557">
        <f>+ﾂ.動物の死体!$AK$27</f>
        <v>0</v>
      </c>
      <c r="Y43" s="557">
        <f>+ﾃ.ばいじん!$AK$27</f>
        <v>0</v>
      </c>
      <c r="Z43" s="558">
        <f>+ﾄ.混合廃棄物その他!$AK$27</f>
        <v>156.69999999999999</v>
      </c>
      <c r="AA43" s="559">
        <f t="shared" si="4"/>
        <v>1097.3</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30.3</v>
      </c>
      <c r="M44" s="560">
        <f>+ｷ.紙くず!$AK$30</f>
        <v>21.3</v>
      </c>
      <c r="N44" s="560">
        <f>+ｸ.木くず!$AK$30</f>
        <v>60.1</v>
      </c>
      <c r="O44" s="560">
        <f>+ｹ.繊維くず!$AK$30</f>
        <v>0.5</v>
      </c>
      <c r="P44" s="560">
        <f>+ｺ.動植物性残さ!$AK$30</f>
        <v>0</v>
      </c>
      <c r="Q44" s="560">
        <f>+ｻ.動物系固形不要物!$AK$30</f>
        <v>0</v>
      </c>
      <c r="R44" s="560">
        <f>+ｼ.ｺﾞﾑくず!$AK$30</f>
        <v>0</v>
      </c>
      <c r="S44" s="560">
        <f>+ｽ.金属くず!$AK$30</f>
        <v>66.900000000000006</v>
      </c>
      <c r="T44" s="560">
        <f>+ｾ.ｶﾞﾗｽ･ｺﾝｸﾘ･陶磁器くず!$AK$30</f>
        <v>36.6</v>
      </c>
      <c r="U44" s="560">
        <f>+ｿ.鉱さい!$AK$30</f>
        <v>0</v>
      </c>
      <c r="V44" s="560">
        <f>+ﾀ.がれき類!$AK$30</f>
        <v>10.3</v>
      </c>
      <c r="W44" s="560">
        <f>+ﾁ.動物のふん尿!$AK$30</f>
        <v>0</v>
      </c>
      <c r="X44" s="560">
        <f>+ﾂ.動物の死体!$AK$30</f>
        <v>0</v>
      </c>
      <c r="Y44" s="560">
        <f>+ﾃ.ばいじん!$AK$30</f>
        <v>0</v>
      </c>
      <c r="Z44" s="561">
        <f>+ﾄ.混合廃棄物その他!$AK$30</f>
        <v>76.099999999999994</v>
      </c>
      <c r="AA44" s="562">
        <f t="shared" si="4"/>
        <v>302.10000000000002</v>
      </c>
    </row>
    <row r="45" spans="2:27" ht="24" customHeight="1" x14ac:dyDescent="0.15">
      <c r="B45" s="186"/>
      <c r="C45" s="193"/>
      <c r="D45" s="584" t="s">
        <v>190</v>
      </c>
      <c r="E45" s="968" t="s">
        <v>237</v>
      </c>
      <c r="F45" s="969"/>
      <c r="G45" s="563">
        <f>+ｱ.燃え殻!$AR$24</f>
        <v>0</v>
      </c>
      <c r="H45" s="563">
        <f>+ｲ.汚泥!$AR$24</f>
        <v>0</v>
      </c>
      <c r="I45" s="563">
        <f>+ｳ.廃油!$AR$24</f>
        <v>0</v>
      </c>
      <c r="J45" s="563">
        <f>+ｴ.廃酸!$AR$24</f>
        <v>0</v>
      </c>
      <c r="K45" s="563">
        <f>+ｵ.廃ｱﾙｶﾘ!$AR$24</f>
        <v>0</v>
      </c>
      <c r="L45" s="563">
        <f>+ｶ.廃ﾌﾟﾗ類!$AR$24</f>
        <v>178</v>
      </c>
      <c r="M45" s="563">
        <f>+ｷ.紙くず!$AR$24</f>
        <v>56.6</v>
      </c>
      <c r="N45" s="563">
        <f>+ｸ.木くず!$AR$24</f>
        <v>148</v>
      </c>
      <c r="O45" s="563">
        <f>+ｹ.繊維くず!$AR$24</f>
        <v>1.7</v>
      </c>
      <c r="P45" s="563">
        <f>+ｺ.動植物性残さ!$AR$24</f>
        <v>0</v>
      </c>
      <c r="Q45" s="563">
        <f>+ｻ.動物系固形不要物!$AR$24</f>
        <v>0</v>
      </c>
      <c r="R45" s="563">
        <f>+ｼ.ｺﾞﾑくず!$AR$24</f>
        <v>0</v>
      </c>
      <c r="S45" s="563">
        <f>+ｽ.金属くず!$AR$24</f>
        <v>357.3</v>
      </c>
      <c r="T45" s="563">
        <f>+ｾ.ｶﾞﾗｽ･ｺﾝｸﾘ･陶磁器くず!$AR$24</f>
        <v>101.8</v>
      </c>
      <c r="U45" s="563">
        <f>+ｿ.鉱さい!$AR$24</f>
        <v>0</v>
      </c>
      <c r="V45" s="563">
        <f>+ﾀ.がれき類!$AR$24</f>
        <v>10.199999999999999</v>
      </c>
      <c r="W45" s="563">
        <f>+ﾁ.動物のふん尿!$AR$24</f>
        <v>0</v>
      </c>
      <c r="X45" s="563">
        <f>+ﾂ.動物の死体!$AR$24</f>
        <v>0</v>
      </c>
      <c r="Y45" s="563">
        <f>+ﾃ.ばいじん!$AR$24</f>
        <v>0</v>
      </c>
      <c r="Z45" s="564">
        <f>+ﾄ.混合廃棄物その他!$AR$24</f>
        <v>80.599999999999994</v>
      </c>
      <c r="AA45" s="565">
        <f t="shared" si="4"/>
        <v>934.2</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390.7</v>
      </c>
      <c r="M55" s="634">
        <f t="shared" si="10"/>
        <v>118.1</v>
      </c>
      <c r="N55" s="634">
        <f t="shared" si="10"/>
        <v>308.89999999999998</v>
      </c>
      <c r="O55" s="634">
        <f t="shared" si="10"/>
        <v>3.5999999999999996</v>
      </c>
      <c r="P55" s="634">
        <f t="shared" si="10"/>
        <v>0</v>
      </c>
      <c r="Q55" s="634">
        <f t="shared" si="10"/>
        <v>0</v>
      </c>
      <c r="R55" s="634">
        <f t="shared" si="10"/>
        <v>0</v>
      </c>
      <c r="S55" s="634">
        <f t="shared" si="10"/>
        <v>745.7</v>
      </c>
      <c r="T55" s="634">
        <f t="shared" si="10"/>
        <v>300.5</v>
      </c>
      <c r="U55" s="634">
        <f t="shared" si="10"/>
        <v>0</v>
      </c>
      <c r="V55" s="634">
        <f t="shared" si="10"/>
        <v>95.5</v>
      </c>
      <c r="W55" s="634">
        <f t="shared" si="10"/>
        <v>0</v>
      </c>
      <c r="X55" s="634">
        <f t="shared" si="10"/>
        <v>0</v>
      </c>
      <c r="Y55" s="634">
        <f t="shared" si="10"/>
        <v>0</v>
      </c>
      <c r="Z55" s="634">
        <f t="shared" si="10"/>
        <v>327</v>
      </c>
      <c r="AA55" s="633">
        <f>+AA9+AA19+AA20</f>
        <v>2290</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3"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７ 年  ６ 月  ２５ 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東京都世田谷区用賀４丁目１０番１号</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　東急Ｒｅ・デザイン
代表取締役社長　徳永　哲郎</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０３－６４７９－５０１０</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株式会社　東急Ｒe・デザイン　横浜市内各所</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1947</v>
      </c>
      <c r="Q25" s="989"/>
      <c r="R25" s="989"/>
      <c r="S25" s="989"/>
      <c r="T25" s="989"/>
      <c r="U25" s="990"/>
    </row>
    <row r="26" spans="1:22" ht="26.25" customHeight="1" x14ac:dyDescent="0.15">
      <c r="C26" s="1002" t="s">
        <v>11</v>
      </c>
      <c r="D26" s="1003"/>
      <c r="E26" s="1004"/>
      <c r="F26" s="1021" t="str">
        <f>+表紙!F50</f>
        <v>横浜市内　各現場</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06　総合工事業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24640</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t="str">
        <f>IF(+表紙!F61="","",+表紙!F61)</f>
        <v>３７９名（2025年4月1日現在）</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8</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1192.7</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1.資材梱包の簡素化
2.積算精度の向上による余剰材の削減
3.再利用の促進（余剰材）</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8</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1097.3</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1.排出量サンプリング調査を実施分析後削減案策定
2.現場での混廃梱包の削減のための意識向上策実施
3.資材の共有化の推進による産廃量削減</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種類…廃プラスチック、紙くず、ダンボール、石膏ボード、木くず、繊維くず、金属くず、
　　　　ガラス・コンクリート・陶磁器くず、がれき類、混合廃棄物、石綿含有廃棄物
取組…分別袋詰め排出の促進、混合廃棄物の削減</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種類…廃プラスチック、紙くず、ダンボール、石膏ボード、木くず、繊維くず、金属くず、
　　　　ガラス・コンクリート・陶磁器くず、がれき類、混合廃棄物、石綿含有廃棄物
取組…分別袋詰排出の更なる意識向上策実施　・　石綿含有産業廃棄物に対する更なる知識向上策実施</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自ら処理を行う組織・施設等が無く、全て産廃処理業者へ委託処理を行っているため、実績はない</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自ら処理を行う組織・施設等を設ける予定が無く、継続して産廃処理業者へ委託処理を行う予定のため、
計画はない</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自ら処理を行う組織・施設等が無く、全て産廃処理業者へ委託処理を行っているため、実績はない</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自ら処理を行う組織・施設等を設ける予定が無く、継続して産廃処理業者へ委託処理を行う予定のため、
計画はない</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自ら処理を行う組織・施設等が無く、全て産廃処理業者へ委託処理を行っているため、実績はない</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自ら処理を行う組織・施設等を設ける予定が無く、継続して産廃処理業者へ委託処理を行う予定のため、
計画はない</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1192.7</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328.49999999999994</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1015.5</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1.処理業者の会社概要確認（経営状況・取引実績・行政処分の有無等）
2.許可証の内容確認
3.中間処理施設・再生利用先・最終処分場の確認
4.電子マニフェスト対応の有無（原則電子マニフェスト処理）</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1097.3</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302.10000000000002</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934.2</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1.処理業者の会社概要確認（経営状況・取引実績・行政処分の有無等）
2.許可証の内容確認
3.中間処理施設・再生利用先・最終処分場の確認
4.電子マニフェスト対応の有無（原則電子マニフェスト処理）
5.優良業者への処理委託推進
6.熱回収認定業者への処理委託検討
7.再利用業者への処理委託検討</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90" zoomScaleNormal="90" workbookViewId="0">
      <selection activeCell="C37" sqref="C37:F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R1"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187.2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203.5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187.2</v>
      </c>
      <c r="P27" s="863"/>
      <c r="Q27" s="863"/>
      <c r="R27" s="863"/>
      <c r="S27" s="59" t="s">
        <v>38</v>
      </c>
      <c r="T27" s="80"/>
      <c r="U27" s="80"/>
      <c r="X27" s="78" t="s">
        <v>39</v>
      </c>
      <c r="Y27" s="81"/>
      <c r="AG27" s="68"/>
      <c r="AH27" s="68"/>
      <c r="AI27" s="68"/>
      <c r="AJ27" s="68"/>
      <c r="AK27" s="905">
        <f>+AG18+O27</f>
        <v>187.2</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178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203.5</v>
      </c>
      <c r="G29" s="875"/>
      <c r="H29" s="234" t="s">
        <v>198</v>
      </c>
      <c r="L29" s="872"/>
      <c r="O29" s="71"/>
      <c r="P29" s="163"/>
      <c r="Q29" s="66" t="s">
        <v>183</v>
      </c>
      <c r="R29" s="839" t="s">
        <v>33</v>
      </c>
      <c r="S29" s="855"/>
      <c r="T29" s="855"/>
      <c r="U29" s="856"/>
      <c r="V29" s="63"/>
      <c r="W29" s="82"/>
      <c r="X29" s="860" t="s">
        <v>315</v>
      </c>
      <c r="Y29" s="861"/>
      <c r="Z29" s="853">
        <v>9.1999999999999993</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32.9</v>
      </c>
      <c r="G30" s="875"/>
      <c r="H30" s="234" t="s">
        <v>198</v>
      </c>
      <c r="L30" s="872"/>
      <c r="O30" s="71"/>
      <c r="Q30" s="862">
        <f>+ROUND(Z28,1)+ROUND(Z29,1)+ROUND(Z30,1)</f>
        <v>187.2</v>
      </c>
      <c r="R30" s="863"/>
      <c r="S30" s="863"/>
      <c r="T30" s="863"/>
      <c r="U30" s="59" t="s">
        <v>16</v>
      </c>
      <c r="X30" s="860" t="s">
        <v>186</v>
      </c>
      <c r="Y30" s="861"/>
      <c r="Z30" s="853">
        <v>0</v>
      </c>
      <c r="AA30" s="854"/>
      <c r="AB30" s="854"/>
      <c r="AC30" s="854"/>
      <c r="AD30" s="854"/>
      <c r="AE30" s="59" t="s">
        <v>13</v>
      </c>
      <c r="AK30" s="814">
        <v>30.3</v>
      </c>
      <c r="AL30" s="815"/>
      <c r="AM30" s="815"/>
      <c r="AN30" s="815"/>
      <c r="AO30" s="67" t="s">
        <v>13</v>
      </c>
      <c r="AR30" s="921"/>
      <c r="AS30" s="918"/>
      <c r="AT30" s="918"/>
      <c r="AU30" s="919"/>
    </row>
    <row r="31" spans="2:48" ht="27" customHeight="1" thickTop="1" thickBot="1" x14ac:dyDescent="0.2">
      <c r="B31" s="888" t="s">
        <v>375</v>
      </c>
      <c r="C31" s="839"/>
      <c r="D31" s="839"/>
      <c r="E31" s="840"/>
      <c r="F31" s="874">
        <v>193.5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M28"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56.6</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61.5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56.6</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56.6</v>
      </c>
      <c r="P27" s="863"/>
      <c r="Q27" s="863"/>
      <c r="R27" s="863"/>
      <c r="S27" s="59" t="s">
        <v>38</v>
      </c>
      <c r="T27" s="80"/>
      <c r="U27" s="80"/>
      <c r="X27" s="78" t="s">
        <v>39</v>
      </c>
      <c r="Y27" s="81"/>
      <c r="AG27" s="68"/>
      <c r="AH27" s="68"/>
      <c r="AI27" s="68"/>
      <c r="AJ27" s="68"/>
      <c r="AK27" s="905">
        <f>+AG18+O27</f>
        <v>56.6</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56.6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61.5</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23.2</v>
      </c>
      <c r="G30" s="875"/>
      <c r="H30" s="234" t="s">
        <v>198</v>
      </c>
      <c r="L30" s="872"/>
      <c r="O30" s="71"/>
      <c r="Q30" s="862">
        <f>+ROUND(Z28,1)+ROUND(Z29,1)+ROUND(Z30,1)</f>
        <v>56.6</v>
      </c>
      <c r="R30" s="863"/>
      <c r="S30" s="863"/>
      <c r="T30" s="863"/>
      <c r="U30" s="59" t="s">
        <v>16</v>
      </c>
      <c r="X30" s="860" t="s">
        <v>186</v>
      </c>
      <c r="Y30" s="861"/>
      <c r="Z30" s="853">
        <v>0</v>
      </c>
      <c r="AA30" s="854"/>
      <c r="AB30" s="854"/>
      <c r="AC30" s="854"/>
      <c r="AD30" s="854"/>
      <c r="AE30" s="59" t="s">
        <v>13</v>
      </c>
      <c r="AK30" s="814">
        <v>21.3</v>
      </c>
      <c r="AL30" s="815"/>
      <c r="AM30" s="815"/>
      <c r="AN30" s="815"/>
      <c r="AO30" s="67" t="s">
        <v>13</v>
      </c>
      <c r="AR30" s="921"/>
      <c r="AS30" s="918"/>
      <c r="AT30" s="918"/>
      <c r="AU30" s="919"/>
    </row>
    <row r="31" spans="2:48" ht="27" customHeight="1" thickTop="1" thickBot="1" x14ac:dyDescent="0.2">
      <c r="B31" s="888" t="s">
        <v>375</v>
      </c>
      <c r="C31" s="839"/>
      <c r="D31" s="839"/>
      <c r="E31" s="840"/>
      <c r="F31" s="874">
        <v>61.5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J28" zoomScale="90" zoomScaleNormal="90" workbookViewId="0">
      <selection activeCell="AT17" sqref="AT1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　東急Ｒe・デザイン　横浜市内各所</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148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160.9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148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148</v>
      </c>
      <c r="P27" s="863"/>
      <c r="Q27" s="863"/>
      <c r="R27" s="863"/>
      <c r="S27" s="59" t="s">
        <v>38</v>
      </c>
      <c r="T27" s="80"/>
      <c r="U27" s="80"/>
      <c r="X27" s="78" t="s">
        <v>39</v>
      </c>
      <c r="Y27" s="81"/>
      <c r="AG27" s="68"/>
      <c r="AH27" s="68"/>
      <c r="AI27" s="68"/>
      <c r="AJ27" s="68"/>
      <c r="AK27" s="905">
        <f>+AG18+O27</f>
        <v>148</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148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160.9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65.3</v>
      </c>
      <c r="G30" s="875"/>
      <c r="H30" s="234" t="s">
        <v>198</v>
      </c>
      <c r="L30" s="872"/>
      <c r="O30" s="71"/>
      <c r="Q30" s="862">
        <f>+ROUND(Z28,1)+ROUND(Z29,1)+ROUND(Z30,1)</f>
        <v>148</v>
      </c>
      <c r="R30" s="863"/>
      <c r="S30" s="863"/>
      <c r="T30" s="863"/>
      <c r="U30" s="59" t="s">
        <v>16</v>
      </c>
      <c r="X30" s="860" t="s">
        <v>186</v>
      </c>
      <c r="Y30" s="861"/>
      <c r="Z30" s="853">
        <v>0</v>
      </c>
      <c r="AA30" s="854"/>
      <c r="AB30" s="854"/>
      <c r="AC30" s="854"/>
      <c r="AD30" s="854"/>
      <c r="AE30" s="59" t="s">
        <v>13</v>
      </c>
      <c r="AK30" s="814">
        <v>60.1</v>
      </c>
      <c r="AL30" s="815"/>
      <c r="AM30" s="815"/>
      <c r="AN30" s="815"/>
      <c r="AO30" s="67" t="s">
        <v>13</v>
      </c>
      <c r="AR30" s="921"/>
      <c r="AS30" s="918"/>
      <c r="AT30" s="918"/>
      <c r="AU30" s="919"/>
    </row>
    <row r="31" spans="2:48" ht="27" customHeight="1" thickTop="1" thickBot="1" x14ac:dyDescent="0.2">
      <c r="B31" s="888" t="s">
        <v>375</v>
      </c>
      <c r="C31" s="839"/>
      <c r="D31" s="839"/>
      <c r="E31" s="840"/>
      <c r="F31" s="874">
        <v>160.9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2025-06-26T06:31:16Z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