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13_ncr:1_{C5F769EB-F65E-4D17-8A7C-196A08E7B184}" xr6:coauthVersionLast="47" xr6:coauthVersionMax="47" xr10:uidLastSave="{00000000-0000-0000-0000-000000000000}"/>
  <bookViews>
    <workbookView xWindow="780" yWindow="780" windowWidth="23295" windowHeight="142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2"/>
  <c r="U60" i="94" s="1"/>
  <c r="AL31" i="81"/>
  <c r="S60" i="94" s="1"/>
  <c r="AL31" i="79"/>
  <c r="R60" i="94" s="1"/>
  <c r="AL31" i="89"/>
  <c r="Q60" i="94" s="1"/>
  <c r="AL31" i="88"/>
  <c r="P60" i="94" s="1"/>
  <c r="AL31" i="87"/>
  <c r="O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M49" i="94" l="1"/>
  <c r="N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AL31" i="85" s="1"/>
  <c r="M60" i="94" s="1"/>
  <c r="Q35" i="94"/>
  <c r="Q26" i="94" s="1"/>
  <c r="Q27" i="94" s="1"/>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4" l="1"/>
  <c r="AL31" i="84"/>
  <c r="T60" i="94" s="1"/>
  <c r="V47" i="94"/>
  <c r="AL31" i="80"/>
  <c r="V60" i="94" s="1"/>
  <c r="H29" i="80"/>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<sst xmlns="http://schemas.openxmlformats.org/spreadsheetml/2006/main" count="3304" uniqueCount="475">
  <si>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</si>
  <si>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</si>
  <si>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</si>
  <si>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</si>
  <si>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</si>
  <si>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</si>
  <si>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</si>
  <si>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</si>
  <si>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</si>
  <si>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</si>
  <si>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</si>
  <si>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</si>
  <si>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</si>
  <si>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</si>
  <si>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</si>
  <si>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</si>
  <si>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</si>
  <si>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</si>
  <si>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</si>
  <si>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</si>
  <si>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</si>
  <si>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</si>
  <si>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</si>
  <si>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</si>
  <si>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</si>
  <si>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</si>
  <si>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</si>
  <si>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</si>
  <si>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</si>
  <si>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</si>
  <si>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</si>
  <si>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</si>
  <si>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</si>
  <si>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</si>
  <si>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</si>
  <si>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</si>
  <si>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</si>
  <si>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</si>
  <si>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</si>
  <si>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</si>
  <si>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</si>
  <si>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</si>
  <si>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</si>
  <si>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</si>
  <si>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</si>
  <si>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</si>
  <si>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</si>
  <si>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</si>
  <si>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</si>
  <si>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</si>
  <si>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</si>
  <si>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</si>
  <si>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</si>
  <si>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</si>
  <si>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</si>
  <si>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</si>
  <si>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</si>
  <si>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</si>
  <si>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</si>
  <si>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</si>
  <si>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</si>
  <si>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</si>
  <si>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</si>
  <si>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</si>
  <si>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</si>
  <si>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</si>
  <si>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</si>
  <si>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</si>
  <si>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</si>
  <si>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</si>
  <si>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</si>
  <si>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</si>
  <si>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</si>
  <si>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</si>
  <si>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</si>
  <si>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</si>
  <si>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</si>
  <si>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</si>
  <si>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</si>
  <si>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</si>
  <si>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</si>
  <si>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</si>
  <si>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</si>
  <si>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</si>
  <si>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</si>
  <si>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</si>
  <si>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</si>
  <si>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</si>
  <si>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</si>
  <si>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</si>
  <si>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</si>
  <si>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</si>
  <si>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</si>
  <si>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</si>
  <si>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</si>
  <si>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</si>
  <si>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</si>
  <si>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</si>
  <si>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</si>
  <si>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</si>
  <si>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</si>
  <si>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</si>
  <si>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</si>
  <si>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</si>
  <si>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</si>
  <si>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</si>
  <si>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</si>
  <si>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</si>
  <si>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</si>
  <si>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</si>
  <si>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</si>
  <si>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</si>
  <si>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</si>
  <si>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</si>
  <si>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</si>
  <si>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</si>
  <si>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</si>
  <si>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</si>
  <si>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</si>
  <si>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</si>
  <si>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</si>
  <si>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</si>
  <si>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</si>
  <si>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</si>
  <si>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</si>
  <si>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</si>
  <si>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</si>
  <si>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</si>
  <si>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</si>
  <si>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</si>
  <si>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</si>
  <si>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</si>
  <si>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</si>
  <si>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</si>
  <si>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</si>
  <si>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</si>
  <si>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</si>
  <si>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</si>
  <si>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</si>
  <si>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</si>
  <si>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</si>
  <si>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</si>
  <si>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</si>
  <si>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</si>
  <si>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</si>
  <si>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</si>
  <si>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</si>
  <si>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</si>
  <si>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</si>
  <si>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</si>
  <si>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</si>
  <si>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</si>
  <si>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</si>
  <si>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</si>
  <si>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</si>
  <si>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</si>
  <si>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</si>
  <si>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</si>
  <si>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</si>
  <si>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</si>
  <si>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</si>
  <si>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</si>
  <si>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</si>
  <si>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</si>
  <si>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</si>
  <si>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</si>
  <si>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</si>
  <si>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</si>
  <si>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</si>
  <si>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</si>
  <si>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</si>
  <si>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</si>
  <si>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</si>
  <si>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</si>
  <si>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</si>
  <si>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</si>
  <si>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</si>
  <si>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</si>
  <si>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</si>
  <si>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</si>
  <si>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</si>
  <si>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</si>
  <si>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</si>
  <si>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</si>
  <si>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</si>
  <si>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</si>
  <si>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</si>
  <si>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</si>
  <si>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</si>
  <si>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</si>
  <si>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</si>
  <si>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</si>
  <si>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</si>
  <si>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</si>
  <si>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</si>
  <si>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</si>
  <si>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</si>
  <si>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</si>
  <si>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</si>
  <si>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</si>
  <si>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</si>
  <si>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</si>
  <si>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</si>
  <si>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</si>
  <si>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</si>
  <si>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</si>
  <si>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</si>
  <si>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</si>
  <si>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</si>
  <si>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</si>
  <si>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</si>
  <si>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</si>
  <si>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</si>
  <si>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</si>
  <si>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</si>
  <si>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</si>
  <si>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</si>
  <si>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</si>
  <si>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</si>
  <si>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</si>
  <si>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</si>
  <si>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</si>
  <si>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</si>
  <si>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</si>
  <si>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</si>
  <si>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</si>
  <si>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</si>
  <si>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</si>
  <si>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</si>
  <si>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</si>
  <si>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</si>
  <si>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</si>
  <si>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</si>
  <si>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</si>
  <si>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</si>
  <si>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</si>
  <si>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</si>
  <si>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</si>
  <si>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</si>
  <si>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</si>
  <si>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</si>
  <si>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</si>
  <si>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</si>
  <si>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</si>
  <si>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</si>
  <si>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</si>
  <si>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</si>
  <si>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</si>
  <si>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</si>
  <si>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</si>
  <si>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</si>
  <si>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</si>
  <si>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</si>
  <si>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</si>
  <si>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</si>
  <si>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</si>
  <si>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</si>
  <si>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</si>
  <si>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</si>
  <si>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</si>
  <si>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</si>
  <si>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</si>
  <si>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</si>
  <si>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</si>
  <si>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</si>
  <si>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</si>
  <si>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</si>
  <si>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</si>
  <si>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</si>
  <si>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</si>
  <si>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</si>
  <si>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</si>
  <si>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</si>
  <si>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</si>
  <si>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</si>
  <si>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</si>
  <si>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</si>
  <si>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</si>
  <si>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</si>
  <si>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</si>
  <si>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</si>
  <si>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</si>
  <si>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</si>
  <si>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</si>
  <si>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</si>
  <si>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</si>
  <si>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</si>
  <si>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</si>
  <si>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</si>
  <si>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</si>
  <si>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</si>
  <si>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</si>
  <si>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</si>
  <si>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</si>
  <si>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</si>
  <si>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</si>
  <si>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</si>
  <si>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</si>
  <si>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</si>
  <si>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</si>
  <si>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</si>
  <si>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</si>
  <si>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</si>
  <si>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</si>
  <si>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</si>
  <si>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</si>
  <si>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</si>
  <si>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</si>
  <si>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</si>
  <si>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</si>
  <si>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</si>
  <si>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</si>
  <si>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</si>
  <si>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</si>
  <si>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</si>
  <si>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</si>
  <si>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</si>
  <si>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</si>
  <si>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</si>
  <si>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</si>
  <si>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</si>
  <si>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</si>
  <si>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</si>
  <si>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</si>
  <si>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</si>
  <si>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</si>
  <si>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</si>
  <si>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</si>
  <si>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</si>
  <si>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</si>
  <si>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</si>
  <si>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</si>
  <si>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</si>
  <si>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</si>
  <si>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</si>
  <si>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</si>
  <si>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</si>
  <si>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</si>
  <si>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</si>
  <si>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</si>
  <si>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</si>
  <si>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</si>
  <si>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</si>
  <si>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</si>
  <si>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</si>
  <si>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</si>
  <si>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</si>
  <si>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</si>
  <si>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</si>
  <si>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</si>
  <si>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</si>
  <si>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</si>
  <si>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</si>
  <si>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</si>
  <si>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</si>
  <si>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</si>
  <si>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</si>
  <si>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</si>
  <si>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</si>
  <si>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</si>
  <si>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</si>
  <si>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</si>
  <si>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</si>
  <si>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</si>
  <si>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</si>
  <si>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</si>
  <si>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</si>
  <si>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</si>
  <si>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</si>
  <si>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</si>
  <si>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</si>
  <si>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</si>
  <si>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</si>
  <si>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</si>
  <si>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</si>
  <si>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</si>
  <si>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</si>
  <si>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</si>
  <si>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</si>
  <si>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</si>
  <si>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</si>
  <si>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</si>
  <si>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</si>
  <si>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</si>
  <si>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</si>
  <si>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</si>
  <si>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</si>
  <si>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</si>
  <si>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</si>
  <si>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</si>
  <si>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</si>
  <si>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</si>
  <si>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</si>
  <si>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</si>
  <si>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</si>
  <si>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</si>
  <si>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</si>
  <si>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</si>
  <si>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</si>
  <si>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</si>
  <si>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</si>
  <si>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</si>
  <si>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</si>
  <si>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</si>
  <si>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</si>
  <si>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</si>
  <si>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</si>
  <si>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</si>
  <si>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</si>
  <si>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</si>
  <si>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</si>
  <si>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</si>
  <si>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</si>
  <si>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</si>
  <si>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</si>
  <si>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</si>
  <si>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</si>
  <si>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</si>
  <si>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</si>
  <si>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</si>
  <si>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</si>
  <si>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</si>
  <si>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</si>
  <si>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</si>
  <si>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</si>
  <si>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</si>
  <si>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</si>
  <si>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</si>
  <si>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</si>
  <si>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</si>
  <si>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</si>
  <si>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</si>
  <si>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</si>
  <si>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</si>
  <si>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</si>
  <si>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</si>
  <si>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</si>
  <si>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</si>
  <si>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</si>
  <si>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</si>
  <si>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</si>
  <si>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</si>
  <si>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</si>
  <si>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</si>
  <si>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</si>
  <si>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</si>
  <si>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</si>
  <si>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</si>
  <si>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</si>
  <si>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</si>
  <si>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</si>
  <si>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</si>
  <si>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</si>
  <si>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</si>
  <si>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</si>
  <si>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</si>
  <si>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</si>
  <si>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</si>
  <si>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</si>
  <si>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</si>
  <si>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</si>
  <si>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</si>
  <si>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</si>
  <si>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</si>
  <si>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</si>
  <si>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</si>
  <si>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</si>
  <si>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東京都渋谷区道玄坂1-16-10</t>
    <rPh sb="0" eb="3">
      <t>トウキョウト</t>
    </rPh>
    <rPh sb="3" eb="6">
      <t>シブヤク</t>
    </rPh>
    <rPh sb="6" eb="9">
      <t>ドウゲンザカ</t>
    </rPh>
    <phoneticPr fontId="3"/>
  </si>
  <si>
    <t>共立建設株式会社　本店
取締役本店長　齋藤　仁</t>
    <rPh sb="0" eb="4">
      <t>キョウリツケンセツ</t>
    </rPh>
    <rPh sb="4" eb="8">
      <t>カブシキガイシャ</t>
    </rPh>
    <rPh sb="9" eb="11">
      <t>ホンテン</t>
    </rPh>
    <rPh sb="12" eb="15">
      <t>トリシマリヤク</t>
    </rPh>
    <rPh sb="15" eb="18">
      <t>ホンテンチョウ</t>
    </rPh>
    <rPh sb="19" eb="21">
      <t>サイトウ</t>
    </rPh>
    <rPh sb="22" eb="23">
      <t>ジン</t>
    </rPh>
    <phoneticPr fontId="3"/>
  </si>
  <si>
    <t>03-3461-6145</t>
    <phoneticPr fontId="3"/>
  </si>
  <si>
    <t>共立建設株式会社　横浜市各所</t>
    <rPh sb="0" eb="8">
      <t>キョウリツケンセツカブシキガイシャ</t>
    </rPh>
    <rPh sb="9" eb="12">
      <t>ヨコハマシ</t>
    </rPh>
    <rPh sb="12" eb="14">
      <t>カクショ</t>
    </rPh>
    <phoneticPr fontId="3"/>
  </si>
  <si>
    <t>03-3461-6415</t>
    <phoneticPr fontId="3"/>
  </si>
  <si>
    <t>総合工事業</t>
    <rPh sb="0" eb="2">
      <t>ソウゴウ</t>
    </rPh>
    <rPh sb="2" eb="4">
      <t>コウジ</t>
    </rPh>
    <rPh sb="4" eb="5">
      <t>ギョウ</t>
    </rPh>
    <phoneticPr fontId="3"/>
  </si>
  <si>
    <t>市内各現場</t>
    <rPh sb="0" eb="2">
      <t>シナイ</t>
    </rPh>
    <rPh sb="2" eb="5">
      <t>カクゲンバ</t>
    </rPh>
    <phoneticPr fontId="3"/>
  </si>
  <si>
    <t>令和  ６年  ６月  ４日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</si>
</sst>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6" zoomScaleNormal="100" zoomScaleSheetLayoutView="100" workbookViewId="0">
      <selection activeCell="T41" sqref="T41"/>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466</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474</v>
      </c>
      <c r="M34" s="513"/>
      <c r="N34" s="513"/>
      <c r="O34" s="514"/>
      <c r="Q34" s="20"/>
      <c r="R34" s="20"/>
      <c r="S34" s="20"/>
    </row>
    <row r="35" spans="1:19" ht="11.25" customHeight="1">
      <c r="C35" s="78"/>
      <c r="O35" s="80"/>
      <c r="Q35" s="20"/>
      <c r="R35" s="20"/>
      <c r="S35" s="20"/>
    </row>
    <row r="36" spans="1:19" ht="13.5">
      <c r="C36" s="480" t="s">
        <v>41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467</v>
      </c>
      <c r="K39" s="492"/>
      <c r="L39" s="493"/>
      <c r="M39" s="493"/>
      <c r="N39" s="493"/>
      <c r="O39" s="494"/>
      <c r="Q39" s="20"/>
      <c r="R39" s="20"/>
    </row>
    <row r="40" spans="1:19" ht="26.25" customHeight="1">
      <c r="C40" s="78"/>
      <c r="H40" s="23" t="s">
        <v>7</v>
      </c>
      <c r="I40" s="23"/>
      <c r="J40" s="492" t="s">
        <v>468</v>
      </c>
      <c r="K40" s="492"/>
      <c r="L40" s="493"/>
      <c r="M40" s="493"/>
      <c r="N40" s="493"/>
      <c r="O40" s="494"/>
    </row>
    <row r="41" spans="1:19">
      <c r="C41" s="78"/>
      <c r="J41" s="21" t="s">
        <v>8</v>
      </c>
      <c r="O41" s="79"/>
    </row>
    <row r="42" spans="1:19">
      <c r="C42" s="78"/>
      <c r="J42" s="24" t="s">
        <v>9</v>
      </c>
      <c r="K42" s="24"/>
      <c r="L42" s="495" t="s">
        <v>469</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470</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1877</v>
      </c>
      <c r="N48" s="519"/>
      <c r="O48" s="520"/>
    </row>
    <row r="49" spans="3:21" ht="18" customHeight="1">
      <c r="C49" s="469" t="s">
        <v>11</v>
      </c>
      <c r="D49" s="501"/>
      <c r="E49" s="502"/>
      <c r="F49" s="488" t="s">
        <v>473</v>
      </c>
      <c r="G49" s="489"/>
      <c r="H49" s="489"/>
      <c r="I49" s="489"/>
      <c r="J49" s="489"/>
      <c r="K49" s="489"/>
      <c r="L49" s="126" t="s">
        <v>172</v>
      </c>
      <c r="M49" s="386"/>
      <c r="N49" s="521" t="s">
        <v>471</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472</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19546</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178</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46919.6</v>
      </c>
      <c r="I63" s="240" t="s">
        <v>4</v>
      </c>
      <c r="J63" s="537" t="s">
        <v>324</v>
      </c>
      <c r="K63" s="538"/>
      <c r="L63" s="539"/>
      <c r="M63" s="535" t="str">
        <f>+別紙!AA14</f>
        <v>0</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t="str">
        <f>+別紙!AA15</f>
        <v>0</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t="str">
        <f>+別紙!AA16</f>
        <v>0</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5" zoomScaleNormal="100" workbookViewId="0">
      <selection activeCell="AA24" sqref="AA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共立建設株式会社　横浜市各所</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7" zoomScaleNormal="100" workbookViewId="0">
      <selection activeCell="G24" sqref="G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46410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8"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9"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AV18" sqref="AV1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113.5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v>113.5</v>
      </c>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16</v>
      </c>
      <c r="E24" s="596"/>
      <c r="F24" s="596"/>
      <c r="G24" s="194" t="s">
        <v>198</v>
      </c>
      <c r="H24" s="585">
        <f>+F12</f>
        <v>113.5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113.5</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113.5</v>
      </c>
      <c r="Q27" s="645"/>
      <c r="R27" s="645"/>
      <c r="S27" s="645"/>
      <c r="T27" s="44" t="s">
        <v>38</v>
      </c>
      <c r="U27" s="64"/>
      <c r="V27" s="64"/>
      <c r="Y27" s="62" t="s">
        <v>39</v>
      </c>
      <c r="Z27" s="65"/>
      <c r="AH27" s="53"/>
      <c r="AI27" s="53"/>
      <c r="AJ27" s="53"/>
      <c r="AK27" s="53"/>
      <c r="AL27" s="615">
        <f>+AH18+P27</f>
        <v>113.5</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113.5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0</v>
      </c>
      <c r="E29" s="596"/>
      <c r="F29" s="596"/>
      <c r="G29" s="194" t="s">
        <v>198</v>
      </c>
      <c r="H29" s="585">
        <f>+AL27</f>
        <v>113.5</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113.2</v>
      </c>
      <c r="I30" s="586"/>
      <c r="J30" s="194" t="s">
        <v>198</v>
      </c>
      <c r="M30" s="594"/>
      <c r="P30" s="56"/>
      <c r="R30" s="599">
        <f>+ROUND(AA28,1)+ROUND(AA29,1)+ROUND(AA30,1)</f>
        <v>113.5</v>
      </c>
      <c r="S30" s="645"/>
      <c r="T30" s="645"/>
      <c r="U30" s="645"/>
      <c r="V30" s="44" t="s">
        <v>16</v>
      </c>
      <c r="X30" s="255"/>
      <c r="Y30" s="600" t="s">
        <v>186</v>
      </c>
      <c r="Z30" s="601"/>
      <c r="AA30" s="641"/>
      <c r="AB30" s="642"/>
      <c r="AC30" s="642"/>
      <c r="AD30" s="642"/>
      <c r="AE30" s="642"/>
      <c r="AF30" s="44" t="s">
        <v>13</v>
      </c>
      <c r="AL30" s="618">
        <v>113.2</v>
      </c>
      <c r="AM30" s="619"/>
      <c r="AN30" s="619"/>
      <c r="AO30" s="619"/>
      <c r="AP30" s="52" t="s">
        <v>13</v>
      </c>
      <c r="AS30" s="637"/>
      <c r="AT30" s="634"/>
      <c r="AU30" s="634"/>
      <c r="AV30" s="635"/>
      <c r="AW30" s="405"/>
    </row>
    <row r="31" spans="2:51" ht="27" customHeight="1" thickBot="1">
      <c r="B31" s="572" t="s">
        <v>226</v>
      </c>
      <c r="C31" s="573"/>
      <c r="D31" s="596">
        <v>0</v>
      </c>
      <c r="E31" s="596"/>
      <c r="F31" s="596"/>
      <c r="G31" s="194" t="s">
        <v>198</v>
      </c>
      <c r="H31" s="585">
        <f>+AS24</f>
        <v>113.5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6" zoomScaleNormal="100" workbookViewId="0">
      <selection activeCell="AF28" sqref="AF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170.2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18</v>
      </c>
      <c r="E24" s="596"/>
      <c r="F24" s="596"/>
      <c r="G24" s="194" t="s">
        <v>198</v>
      </c>
      <c r="H24" s="585">
        <f>+F12</f>
        <v>170.2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170.2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170.2</v>
      </c>
      <c r="Q27" s="645"/>
      <c r="R27" s="645"/>
      <c r="S27" s="645"/>
      <c r="T27" s="44" t="s">
        <v>38</v>
      </c>
      <c r="U27" s="64"/>
      <c r="V27" s="64"/>
      <c r="Y27" s="62" t="s">
        <v>39</v>
      </c>
      <c r="Z27" s="65"/>
      <c r="AH27" s="53"/>
      <c r="AI27" s="53"/>
      <c r="AJ27" s="53"/>
      <c r="AK27" s="53"/>
      <c r="AL27" s="615">
        <f>+AH18+P27</f>
        <v>170.2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170.2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170.2</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0.1</v>
      </c>
      <c r="I30" s="586"/>
      <c r="J30" s="194" t="s">
        <v>198</v>
      </c>
      <c r="M30" s="594"/>
      <c r="P30" s="56"/>
      <c r="R30" s="599">
        <f>+ROUND(AA28,1)+ROUND(AA29,1)+ROUND(AA30,1)</f>
        <v>170.2</v>
      </c>
      <c r="S30" s="645"/>
      <c r="T30" s="645"/>
      <c r="U30" s="645"/>
      <c r="V30" s="44" t="s">
        <v>16</v>
      </c>
      <c r="Y30" s="600" t="s">
        <v>186</v>
      </c>
      <c r="Z30" s="601"/>
      <c r="AA30" s="641"/>
      <c r="AB30" s="642"/>
      <c r="AC30" s="642"/>
      <c r="AD30" s="642"/>
      <c r="AE30" s="642"/>
      <c r="AF30" s="44" t="s">
        <v>13</v>
      </c>
      <c r="AL30" s="618">
        <v>0.1</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170.2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G1" zoomScaleNormal="100" workbookViewId="0">
      <selection activeCell="AQ30" sqref="AQ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119.3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43</v>
      </c>
      <c r="E24" s="596"/>
      <c r="F24" s="596"/>
      <c r="G24" s="194" t="s">
        <v>198</v>
      </c>
      <c r="H24" s="585">
        <f>+F12</f>
        <v>119.3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119.3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119.3</v>
      </c>
      <c r="Q27" s="645"/>
      <c r="R27" s="645"/>
      <c r="S27" s="645"/>
      <c r="T27" s="44" t="s">
        <v>38</v>
      </c>
      <c r="U27" s="64"/>
      <c r="V27" s="64"/>
      <c r="Y27" s="62" t="s">
        <v>39</v>
      </c>
      <c r="Z27" s="65"/>
      <c r="AH27" s="53"/>
      <c r="AI27" s="53"/>
      <c r="AJ27" s="53"/>
      <c r="AK27" s="53"/>
      <c r="AL27" s="615">
        <f>+AH18+P27</f>
        <v>119.3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119.3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119.3</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119.3</v>
      </c>
      <c r="I30" s="586"/>
      <c r="J30" s="194" t="s">
        <v>198</v>
      </c>
      <c r="M30" s="594"/>
      <c r="P30" s="56"/>
      <c r="R30" s="599">
        <f>+ROUND(AA28,1)+ROUND(AA29,1)+ROUND(AA30,1)</f>
        <v>119.3</v>
      </c>
      <c r="S30" s="645"/>
      <c r="T30" s="645"/>
      <c r="U30" s="645"/>
      <c r="V30" s="44" t="s">
        <v>16</v>
      </c>
      <c r="Y30" s="600" t="s">
        <v>186</v>
      </c>
      <c r="Z30" s="601"/>
      <c r="AA30" s="641"/>
      <c r="AB30" s="642"/>
      <c r="AC30" s="642"/>
      <c r="AD30" s="642"/>
      <c r="AE30" s="642"/>
      <c r="AF30" s="44" t="s">
        <v>13</v>
      </c>
      <c r="AL30" s="618">
        <v>119.3</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119.3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23"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4" zoomScaleNormal="100" workbookViewId="0">
      <selection activeCell="AP30" sqref="AP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51.9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12</v>
      </c>
      <c r="E24" s="596"/>
      <c r="F24" s="596"/>
      <c r="G24" s="194" t="s">
        <v>198</v>
      </c>
      <c r="H24" s="585">
        <f>+F12</f>
        <v>51.9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51.9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51.9</v>
      </c>
      <c r="Q27" s="645"/>
      <c r="R27" s="645"/>
      <c r="S27" s="645"/>
      <c r="T27" s="44" t="s">
        <v>38</v>
      </c>
      <c r="U27" s="64"/>
      <c r="V27" s="64"/>
      <c r="Y27" s="62" t="s">
        <v>39</v>
      </c>
      <c r="Z27" s="65"/>
      <c r="AH27" s="53"/>
      <c r="AI27" s="53"/>
      <c r="AJ27" s="53"/>
      <c r="AK27" s="53"/>
      <c r="AL27" s="615">
        <f>+AH18+P27</f>
        <v>51.9</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51.9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51.9</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51.9</v>
      </c>
      <c r="I30" s="586"/>
      <c r="J30" s="194" t="s">
        <v>198</v>
      </c>
      <c r="M30" s="594"/>
      <c r="P30" s="56"/>
      <c r="R30" s="599">
        <f>+ROUND(AA28,1)+ROUND(AA29,1)+ROUND(AA30,1)</f>
        <v>51.9</v>
      </c>
      <c r="S30" s="645"/>
      <c r="T30" s="645"/>
      <c r="U30" s="645"/>
      <c r="V30" s="44" t="s">
        <v>16</v>
      </c>
      <c r="Y30" s="600" t="s">
        <v>186</v>
      </c>
      <c r="Z30" s="601"/>
      <c r="AA30" s="641"/>
      <c r="AB30" s="642"/>
      <c r="AC30" s="642"/>
      <c r="AD30" s="642"/>
      <c r="AE30" s="642"/>
      <c r="AF30" s="44" t="s">
        <v>13</v>
      </c>
      <c r="AL30" s="618">
        <v>51.9</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51.9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6" zoomScaleNormal="100" workbookViewId="0">
      <selection activeCell="AF28" sqref="AF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54.5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8</v>
      </c>
      <c r="E24" s="596"/>
      <c r="F24" s="596"/>
      <c r="G24" s="194" t="s">
        <v>198</v>
      </c>
      <c r="H24" s="585">
        <f>+F12</f>
        <v>54.5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54.5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54.5</v>
      </c>
      <c r="Q27" s="645"/>
      <c r="R27" s="645"/>
      <c r="S27" s="645"/>
      <c r="T27" s="44" t="s">
        <v>38</v>
      </c>
      <c r="U27" s="64"/>
      <c r="V27" s="64"/>
      <c r="Y27" s="62" t="s">
        <v>39</v>
      </c>
      <c r="Z27" s="65"/>
      <c r="AH27" s="53"/>
      <c r="AI27" s="53"/>
      <c r="AJ27" s="53"/>
      <c r="AK27" s="53"/>
      <c r="AL27" s="615">
        <f>+AH18+P27</f>
        <v>54.5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54.5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54.5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2.5</v>
      </c>
      <c r="I30" s="586"/>
      <c r="J30" s="194" t="s">
        <v>198</v>
      </c>
      <c r="M30" s="594"/>
      <c r="P30" s="56"/>
      <c r="R30" s="599">
        <f>+ROUND(AA28,1)+ROUND(AA29,1)+ROUND(AA30,1)</f>
        <v>54.5</v>
      </c>
      <c r="S30" s="645"/>
      <c r="T30" s="645"/>
      <c r="U30" s="645"/>
      <c r="V30" s="44" t="s">
        <v>16</v>
      </c>
      <c r="Y30" s="600" t="s">
        <v>186</v>
      </c>
      <c r="Z30" s="601"/>
      <c r="AA30" s="641"/>
      <c r="AB30" s="642"/>
      <c r="AC30" s="642"/>
      <c r="AD30" s="642"/>
      <c r="AE30" s="642"/>
      <c r="AF30" s="44" t="s">
        <v>13</v>
      </c>
      <c r="AL30" s="618">
        <v>2.5</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54.5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6" zoomScaleNormal="100" workbookViewId="0">
      <selection activeCell="AF28" sqref="AF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335.6</v>
      </c>
      <c r="E24" s="596"/>
      <c r="F24" s="596"/>
      <c r="G24" s="194" t="s">
        <v>198</v>
      </c>
      <c r="H24" s="585">
        <f>+F12</f>
        <v>125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125</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125</v>
      </c>
      <c r="Q27" s="645"/>
      <c r="R27" s="645"/>
      <c r="S27" s="645"/>
      <c r="T27" s="44" t="s">
        <v>38</v>
      </c>
      <c r="U27" s="64"/>
      <c r="V27" s="64"/>
      <c r="Y27" s="62" t="s">
        <v>39</v>
      </c>
      <c r="Z27" s="65"/>
      <c r="AH27" s="53"/>
      <c r="AI27" s="53"/>
      <c r="AJ27" s="53"/>
      <c r="AK27" s="53"/>
      <c r="AL27" s="615">
        <f>+AH18+P27</f>
        <v>125</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125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125</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82.8</v>
      </c>
      <c r="I30" s="586"/>
      <c r="J30" s="194" t="s">
        <v>198</v>
      </c>
      <c r="M30" s="594"/>
      <c r="P30" s="56"/>
      <c r="R30" s="599">
        <f>+ROUND(AA28,1)+ROUND(AA29,1)+ROUND(AA30,1)</f>
        <v>125</v>
      </c>
      <c r="S30" s="645"/>
      <c r="T30" s="645"/>
      <c r="U30" s="645"/>
      <c r="V30" s="44" t="s">
        <v>16</v>
      </c>
      <c r="Y30" s="600" t="s">
        <v>186</v>
      </c>
      <c r="Z30" s="601"/>
      <c r="AA30" s="641"/>
      <c r="AB30" s="642"/>
      <c r="AC30" s="642"/>
      <c r="AD30" s="642"/>
      <c r="AE30" s="642"/>
      <c r="AF30" s="44" t="s">
        <v>13</v>
      </c>
      <c r="AL30" s="618">
        <v>82.8</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125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AP30" sqref="AP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共立建設株式会社　横浜市各所</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211.7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77</v>
      </c>
      <c r="E24" s="596"/>
      <c r="F24" s="596"/>
      <c r="G24" s="194" t="s">
        <v>198</v>
      </c>
      <c r="H24" s="585">
        <f>+F12</f>
        <v>211.7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211.7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211.7</v>
      </c>
      <c r="Q27" s="645"/>
      <c r="R27" s="645"/>
      <c r="S27" s="645"/>
      <c r="T27" s="44" t="s">
        <v>38</v>
      </c>
      <c r="U27" s="64"/>
      <c r="V27" s="64"/>
      <c r="Y27" s="62" t="s">
        <v>39</v>
      </c>
      <c r="Z27" s="65"/>
      <c r="AH27" s="53"/>
      <c r="AI27" s="53"/>
      <c r="AJ27" s="53"/>
      <c r="AK27" s="53"/>
      <c r="AL27" s="615">
        <f>+AH18+P27</f>
        <v>211.7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211.7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211.7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211.7</v>
      </c>
      <c r="I30" s="586"/>
      <c r="J30" s="194" t="s">
        <v>198</v>
      </c>
      <c r="M30" s="594"/>
      <c r="P30" s="56"/>
      <c r="R30" s="599">
        <f>+ROUND(AA28,1)+ROUND(AA29,1)+ROUND(AA30,1)</f>
        <v>211.7</v>
      </c>
      <c r="S30" s="645"/>
      <c r="T30" s="645"/>
      <c r="U30" s="645"/>
      <c r="V30" s="44" t="s">
        <v>16</v>
      </c>
      <c r="Y30" s="600" t="s">
        <v>186</v>
      </c>
      <c r="Z30" s="601"/>
      <c r="AA30" s="641"/>
      <c r="AB30" s="642"/>
      <c r="AC30" s="642"/>
      <c r="AD30" s="642"/>
      <c r="AE30" s="642"/>
      <c r="AF30" s="44" t="s">
        <v>13</v>
      </c>
      <c r="AL30" s="618">
        <v>211.7</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211.7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D25" zoomScale="70" zoomScaleNormal="70" workbookViewId="0">
      <selection activeCell="AA11" sqref="AA11"/>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共立建設株式会社　横浜市各所</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46410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16</v>
      </c>
      <c r="M9" s="319">
        <f>IF(OR(ｷ.紙くず!D24&gt;0,ｷ.紙くず!D24&lt;0),ｷ.紙くず!D24,IF(M$19&gt;0,"0",0))</f>
        <v>18</v>
      </c>
      <c r="N9" s="319">
        <f>IF(OR(ｸ.木くず!D24&gt;0,ｸ.木くず!D24&lt;0),ｸ.木くず!D24,IF(N$19&gt;0,"0",0))</f>
        <v>43</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12</v>
      </c>
      <c r="T9" s="319">
        <f>IF(OR(ｾ.ｶﾞﾗｽ･ｺﾝｸﾘ･陶磁器くず!D24&gt;0,ｾ.ｶﾞﾗｽ･ｺﾝｸﾘ･陶磁器くず!D24&lt;0),ｾ.ｶﾞﾗｽ･ｺﾝｸﾘ･陶磁器くず!D24,IF(T$19&gt;0,"0",0))</f>
        <v>8</v>
      </c>
      <c r="U9" s="319">
        <f>IF(OR(ｿ.鉱さい!D24&gt;0,ｿ.鉱さい!D24&lt;0),ｿ.鉱さい!D24,IF(U$19&gt;0,"0",0))</f>
        <v>0</v>
      </c>
      <c r="V9" s="319">
        <f>IF(OR(ﾀ.がれき類!D24&gt;0,ﾀ.がれき類!D24&lt;0),ﾀ.がれき類!D24,IF(V$19&gt;0,"0",0))</f>
        <v>335.6</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77</v>
      </c>
      <c r="AA9" s="321">
        <f>IF(SUM(G9:Z9)&gt;0,SUM(G9:Z9),IF(AA$19&gt;0,"0",0))</f>
        <v>46919.6</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t="str">
        <f>IF(OR(ｶ.廃ﾌﾟﾗ類!D29&gt;0,ｶ.廃ﾌﾟﾗ類!D29&lt;0),ｶ.廃ﾌﾟﾗ類!D29,IF(L$19&gt;0,"0",0))</f>
        <v>0</v>
      </c>
      <c r="M14" s="325" t="str">
        <f>IF(OR(ｷ.紙くず!D29&gt;0,ｷ.紙くず!D29&lt;0),ｷ.紙くず!D29,IF(M$19&gt;0,"0",0))</f>
        <v>0</v>
      </c>
      <c r="N14" s="325" t="str">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t="str">
        <f>IF(OR(ｽ.金属くず!D29&gt;0,ｽ.金属くず!D29&lt;0),ｽ.金属くず!D29,IF(S$19&gt;0,"0",0))</f>
        <v>0</v>
      </c>
      <c r="T14" s="325" t="str">
        <f>IF(OR(ｾ.ｶﾞﾗｽ･ｺﾝｸﾘ･陶磁器くず!D29&gt;0,ｾ.ｶﾞﾗｽ･ｺﾝｸﾘ･陶磁器くず!D29&lt;0),ｾ.ｶﾞﾗｽ･ｺﾝｸﾘ･陶磁器くず!D29,IF(T$19&gt;0,"0",0))</f>
        <v>0</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t="str">
        <f>IF(OR(ﾄ.混合廃棄物その他!D29&gt;0,ﾄ.混合廃棄物その他!D29&lt;0),ﾄ.混合廃棄物その他!D29,IF(Z$19&gt;0,"0",0))</f>
        <v>0</v>
      </c>
      <c r="AA14" s="327" t="str">
        <f t="shared" si="0"/>
        <v>0</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t="str">
        <f>IF(OR(ｶ.廃ﾌﾟﾗ類!D31&gt;0,ｶ.廃ﾌﾟﾗ類!D31&lt;0),ｶ.廃ﾌﾟﾗ類!D31,IF(L$19&gt;0,"0",0))</f>
        <v>0</v>
      </c>
      <c r="M16" s="325" t="str">
        <f>IF(OR(ｷ.紙くず!D31&gt;0,ｷ.紙くず!D31&lt;0),ｷ.紙くず!D31,IF(M$19&gt;0,"0",0))</f>
        <v>0</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t="str">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t="str">
        <f t="shared" si="0"/>
        <v>0</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113.5</v>
      </c>
      <c r="M19" s="331">
        <f t="shared" si="1"/>
        <v>170.2</v>
      </c>
      <c r="N19" s="331">
        <f t="shared" si="1"/>
        <v>119.3</v>
      </c>
      <c r="O19" s="331">
        <f t="shared" si="1"/>
        <v>0</v>
      </c>
      <c r="P19" s="331">
        <f t="shared" si="1"/>
        <v>0</v>
      </c>
      <c r="Q19" s="331">
        <f t="shared" si="1"/>
        <v>0</v>
      </c>
      <c r="R19" s="331">
        <f t="shared" si="1"/>
        <v>0</v>
      </c>
      <c r="S19" s="331">
        <f t="shared" si="1"/>
        <v>51.9</v>
      </c>
      <c r="T19" s="331">
        <f t="shared" si="1"/>
        <v>54.5</v>
      </c>
      <c r="U19" s="331">
        <f t="shared" si="1"/>
        <v>0</v>
      </c>
      <c r="V19" s="331">
        <f t="shared" si="1"/>
        <v>125</v>
      </c>
      <c r="W19" s="331">
        <f t="shared" si="1"/>
        <v>0</v>
      </c>
      <c r="X19" s="331">
        <f t="shared" si="1"/>
        <v>0</v>
      </c>
      <c r="Y19" s="331">
        <f t="shared" si="1"/>
        <v>0</v>
      </c>
      <c r="Z19" s="332">
        <f t="shared" si="1"/>
        <v>211.7</v>
      </c>
      <c r="AA19" s="333">
        <f t="shared" ref="AA19:AA25" si="2">SUM(G19:Z19)</f>
        <v>846.09999999999991</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113.5</v>
      </c>
      <c r="M41" s="367">
        <f t="shared" si="8"/>
        <v>170.2</v>
      </c>
      <c r="N41" s="367">
        <f t="shared" si="8"/>
        <v>119.3</v>
      </c>
      <c r="O41" s="367">
        <f t="shared" si="8"/>
        <v>0</v>
      </c>
      <c r="P41" s="367">
        <f t="shared" si="8"/>
        <v>0</v>
      </c>
      <c r="Q41" s="367">
        <f t="shared" si="8"/>
        <v>0</v>
      </c>
      <c r="R41" s="367">
        <f t="shared" si="8"/>
        <v>0</v>
      </c>
      <c r="S41" s="367">
        <f t="shared" si="8"/>
        <v>51.9</v>
      </c>
      <c r="T41" s="367">
        <f t="shared" si="8"/>
        <v>54.5</v>
      </c>
      <c r="U41" s="367">
        <f t="shared" si="8"/>
        <v>0</v>
      </c>
      <c r="V41" s="367">
        <f t="shared" si="8"/>
        <v>125</v>
      </c>
      <c r="W41" s="367">
        <f t="shared" si="8"/>
        <v>0</v>
      </c>
      <c r="X41" s="367">
        <f t="shared" si="8"/>
        <v>0</v>
      </c>
      <c r="Y41" s="367">
        <f t="shared" si="8"/>
        <v>0</v>
      </c>
      <c r="Z41" s="368">
        <f t="shared" si="8"/>
        <v>211.7</v>
      </c>
      <c r="AA41" s="369">
        <f t="shared" si="4"/>
        <v>846.09999999999991</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113.5</v>
      </c>
      <c r="M42" s="358">
        <f t="shared" si="9"/>
        <v>170.2</v>
      </c>
      <c r="N42" s="358">
        <f t="shared" si="9"/>
        <v>119.3</v>
      </c>
      <c r="O42" s="358">
        <f t="shared" si="9"/>
        <v>0</v>
      </c>
      <c r="P42" s="358">
        <f t="shared" si="9"/>
        <v>0</v>
      </c>
      <c r="Q42" s="358">
        <f t="shared" si="9"/>
        <v>0</v>
      </c>
      <c r="R42" s="358">
        <f t="shared" si="9"/>
        <v>0</v>
      </c>
      <c r="S42" s="358">
        <f t="shared" si="9"/>
        <v>51.9</v>
      </c>
      <c r="T42" s="358">
        <f t="shared" si="9"/>
        <v>54.5</v>
      </c>
      <c r="U42" s="358">
        <f t="shared" si="9"/>
        <v>0</v>
      </c>
      <c r="V42" s="358">
        <f t="shared" si="9"/>
        <v>125</v>
      </c>
      <c r="W42" s="358">
        <f t="shared" si="9"/>
        <v>0</v>
      </c>
      <c r="X42" s="358">
        <f t="shared" si="9"/>
        <v>0</v>
      </c>
      <c r="Y42" s="358">
        <f t="shared" si="9"/>
        <v>0</v>
      </c>
      <c r="Z42" s="359">
        <f t="shared" si="9"/>
        <v>211.7</v>
      </c>
      <c r="AA42" s="360">
        <f t="shared" si="4"/>
        <v>846.09999999999991</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113.5</v>
      </c>
      <c r="M43" s="361">
        <f>+ｷ.紙くず!$AA$28</f>
        <v>170.2</v>
      </c>
      <c r="N43" s="361">
        <f>+ｸ.木くず!$AA$28</f>
        <v>119.3</v>
      </c>
      <c r="O43" s="361">
        <f>+ｹ.繊維くず!$AA$28</f>
        <v>0</v>
      </c>
      <c r="P43" s="361">
        <f>+ｺ.動植物性残さ!$AA$28</f>
        <v>0</v>
      </c>
      <c r="Q43" s="361">
        <f>+ｻ.動物系固形不要物!$AA$28</f>
        <v>0</v>
      </c>
      <c r="R43" s="361">
        <f>+ｼ.ｺﾞﾑくず!$AA$28</f>
        <v>0</v>
      </c>
      <c r="S43" s="361">
        <f>+ｽ.金属くず!$AA$28</f>
        <v>51.9</v>
      </c>
      <c r="T43" s="361">
        <f>+ｾ.ｶﾞﾗｽ･ｺﾝｸﾘ･陶磁器くず!$AA$28</f>
        <v>54.5</v>
      </c>
      <c r="U43" s="361">
        <f>+ｿ.鉱さい!$AA$28</f>
        <v>0</v>
      </c>
      <c r="V43" s="361">
        <f>+ﾀ.がれき類!$AA$28</f>
        <v>125</v>
      </c>
      <c r="W43" s="361">
        <f>+ﾁ.動物のふん尿!$AA$28</f>
        <v>0</v>
      </c>
      <c r="X43" s="361">
        <f>+ﾂ.動物の死体!$AA$28</f>
        <v>0</v>
      </c>
      <c r="Y43" s="361">
        <f>+ﾃ.ばいじん!$AA$28</f>
        <v>0</v>
      </c>
      <c r="Z43" s="362">
        <f>+ﾄ.混合廃棄物その他!$AA$28</f>
        <v>211.7</v>
      </c>
      <c r="AA43" s="363">
        <f t="shared" si="4"/>
        <v>846.09999999999991</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113.5</v>
      </c>
      <c r="M47" s="370">
        <f>+ｷ.紙くず!$AL$27</f>
        <v>170.2</v>
      </c>
      <c r="N47" s="370">
        <f>+ｸ.木くず!$AL$27</f>
        <v>119.3</v>
      </c>
      <c r="O47" s="370">
        <f>+ｹ.繊維くず!$AL$27</f>
        <v>0</v>
      </c>
      <c r="P47" s="370">
        <f>+ｺ.動植物性残さ!$AL$27</f>
        <v>0</v>
      </c>
      <c r="Q47" s="370">
        <f>+ｻ.動物系固形不要物!$AL$27</f>
        <v>0</v>
      </c>
      <c r="R47" s="370">
        <f>+ｼ.ｺﾞﾑくず!$AL$27</f>
        <v>0</v>
      </c>
      <c r="S47" s="370">
        <f>+ｽ.金属くず!$AL$27</f>
        <v>51.9</v>
      </c>
      <c r="T47" s="370">
        <f>+ｾ.ｶﾞﾗｽ･ｺﾝｸﾘ･陶磁器くず!$AL$27</f>
        <v>54.5</v>
      </c>
      <c r="U47" s="370">
        <f>+ｿ.鉱さい!$AL$27</f>
        <v>0</v>
      </c>
      <c r="V47" s="370">
        <f>+ﾀ.がれき類!$AL$27</f>
        <v>125</v>
      </c>
      <c r="W47" s="370">
        <f>+ﾁ.動物のふん尿!$AL$27</f>
        <v>0</v>
      </c>
      <c r="X47" s="370">
        <f>+ﾂ.動物の死体!$AL$27</f>
        <v>0</v>
      </c>
      <c r="Y47" s="370">
        <f>+ﾃ.ばいじん!$AL$27</f>
        <v>0</v>
      </c>
      <c r="Z47" s="371">
        <f>+ﾄ.混合廃棄物その他!$AL$27</f>
        <v>211.7</v>
      </c>
      <c r="AA47" s="372">
        <f t="shared" si="4"/>
        <v>846.09999999999991</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113.2</v>
      </c>
      <c r="M48" s="373">
        <f>+ｷ.紙くず!$AL$30</f>
        <v>0.1</v>
      </c>
      <c r="N48" s="373">
        <f>+ｸ.木くず!$AL$30</f>
        <v>119.3</v>
      </c>
      <c r="O48" s="373">
        <f>+ｹ.繊維くず!$AL$30</f>
        <v>0</v>
      </c>
      <c r="P48" s="373">
        <f>+ｺ.動植物性残さ!$AL$30</f>
        <v>0</v>
      </c>
      <c r="Q48" s="373">
        <f>+ｻ.動物系固形不要物!$AL$30</f>
        <v>0</v>
      </c>
      <c r="R48" s="373">
        <f>+ｼ.ｺﾞﾑくず!$AL$30</f>
        <v>0</v>
      </c>
      <c r="S48" s="373">
        <f>+ｽ.金属くず!$AL$30</f>
        <v>51.9</v>
      </c>
      <c r="T48" s="373">
        <f>+ｾ.ｶﾞﾗｽ･ｺﾝｸﾘ･陶磁器くず!$AL$30</f>
        <v>2.5</v>
      </c>
      <c r="U48" s="373">
        <f>+ｿ.鉱さい!$AL$30</f>
        <v>0</v>
      </c>
      <c r="V48" s="373">
        <f>+ﾀ.がれき類!$AL$30</f>
        <v>82.8</v>
      </c>
      <c r="W48" s="373">
        <f>+ﾁ.動物のふん尿!$AL$30</f>
        <v>0</v>
      </c>
      <c r="X48" s="373">
        <f>+ﾂ.動物の死体!$AL$30</f>
        <v>0</v>
      </c>
      <c r="Y48" s="373">
        <f>+ﾃ.ばいじん!$AL$30</f>
        <v>0</v>
      </c>
      <c r="Z48" s="374">
        <f>+ﾄ.混合廃棄物その他!$AL$30</f>
        <v>211.7</v>
      </c>
      <c r="AA48" s="375">
        <f t="shared" si="4"/>
        <v>581.5</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113.5</v>
      </c>
      <c r="M49" s="422">
        <f>+ｷ.紙くず!$AS$24</f>
        <v>170.2</v>
      </c>
      <c r="N49" s="422">
        <f>+ｸ.木くず!$AS$24</f>
        <v>119.3</v>
      </c>
      <c r="O49" s="422">
        <f>+ｹ.繊維くず!$AS$24</f>
        <v>0</v>
      </c>
      <c r="P49" s="422">
        <f>+ｺ.動植物性残さ!$AS$24</f>
        <v>0</v>
      </c>
      <c r="Q49" s="422">
        <f>+ｻ.動物系固形不要物!$AS$24</f>
        <v>0</v>
      </c>
      <c r="R49" s="422">
        <f>+ｼ.ｺﾞﾑくず!$AS$24</f>
        <v>0</v>
      </c>
      <c r="S49" s="422">
        <f>+ｽ.金属くず!$AS$24</f>
        <v>51.9</v>
      </c>
      <c r="T49" s="422">
        <f>+ｾ.ｶﾞﾗｽ･ｺﾝｸﾘ･陶磁器くず!$AS$24</f>
        <v>54.5</v>
      </c>
      <c r="U49" s="422">
        <f>+ｿ.鉱さい!$AS$24</f>
        <v>0</v>
      </c>
      <c r="V49" s="422">
        <f>+ﾀ.がれき類!$AS$24</f>
        <v>125</v>
      </c>
      <c r="W49" s="422">
        <f>+ﾁ.動物のふん尿!$AS$24</f>
        <v>0</v>
      </c>
      <c r="X49" s="422">
        <f>+ﾂ.動物の死体!$AS$24</f>
        <v>0</v>
      </c>
      <c r="Y49" s="422">
        <f>+ﾃ.ばいじん!$AS$24</f>
        <v>0</v>
      </c>
      <c r="Z49" s="423">
        <f>+ﾄ.混合廃棄物その他!$AS$24</f>
        <v>211.7</v>
      </c>
      <c r="AA49" s="424">
        <f t="shared" si="4"/>
        <v>846.09999999999991</v>
      </c>
    </row>
    <row r="50" spans="2:27" ht="20.45" customHeight="1">
      <c r="B50" s="167"/>
      <c r="C50" s="173"/>
      <c r="D50" s="410"/>
      <c r="E50" s="743" t="s">
        <v>438</v>
      </c>
      <c r="F50" s="744"/>
      <c r="G50" s="411"/>
      <c r="H50" s="411"/>
      <c r="I50" s="411"/>
      <c r="J50" s="411"/>
      <c r="K50" s="411"/>
      <c r="L50" s="376">
        <f>ｶ.廃ﾌﾟﾗ類!AU18</f>
        <v>113.5</v>
      </c>
      <c r="M50" s="411"/>
      <c r="N50" s="411"/>
      <c r="O50" s="411"/>
      <c r="P50" s="411"/>
      <c r="Q50" s="411"/>
      <c r="R50" s="411"/>
      <c r="S50" s="411"/>
      <c r="T50" s="411"/>
      <c r="U50" s="411"/>
      <c r="V50" s="411"/>
      <c r="W50" s="411"/>
      <c r="X50" s="411"/>
      <c r="Y50" s="411"/>
      <c r="Z50" s="433"/>
      <c r="AA50" s="377">
        <f t="shared" si="4"/>
        <v>113.5</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46410</v>
      </c>
      <c r="I63" s="406">
        <f t="shared" si="10"/>
        <v>0</v>
      </c>
      <c r="J63" s="406">
        <f t="shared" si="10"/>
        <v>0</v>
      </c>
      <c r="K63" s="406">
        <f t="shared" si="10"/>
        <v>0</v>
      </c>
      <c r="L63" s="406">
        <f t="shared" si="10"/>
        <v>129.5</v>
      </c>
      <c r="M63" s="406">
        <f t="shared" si="10"/>
        <v>188.2</v>
      </c>
      <c r="N63" s="406">
        <f t="shared" si="10"/>
        <v>162.30000000000001</v>
      </c>
      <c r="O63" s="406">
        <f t="shared" si="10"/>
        <v>0</v>
      </c>
      <c r="P63" s="406">
        <f t="shared" si="10"/>
        <v>0</v>
      </c>
      <c r="Q63" s="406">
        <f t="shared" si="10"/>
        <v>0</v>
      </c>
      <c r="R63" s="406">
        <f t="shared" si="10"/>
        <v>0</v>
      </c>
      <c r="S63" s="406">
        <f t="shared" si="10"/>
        <v>63.9</v>
      </c>
      <c r="T63" s="406">
        <f t="shared" si="10"/>
        <v>62.5</v>
      </c>
      <c r="U63" s="406">
        <f t="shared" si="10"/>
        <v>0</v>
      </c>
      <c r="V63" s="406">
        <f t="shared" si="10"/>
        <v>460.6</v>
      </c>
      <c r="W63" s="406">
        <f t="shared" si="10"/>
        <v>0</v>
      </c>
      <c r="X63" s="406">
        <f t="shared" si="10"/>
        <v>0</v>
      </c>
      <c r="Y63" s="406">
        <f t="shared" si="10"/>
        <v>0</v>
      </c>
      <c r="Z63" s="406">
        <f t="shared" si="10"/>
        <v>288.7</v>
      </c>
      <c r="AA63" s="407">
        <f>+AA9+AA19+AA20</f>
        <v>47765.7</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8" scale="7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６年  ６月  ４日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東京都渋谷区道玄坂1-16-10</v>
      </c>
      <c r="K16" s="793"/>
      <c r="L16" s="794"/>
      <c r="M16" s="794"/>
      <c r="N16" s="794"/>
      <c r="O16" s="795"/>
    </row>
    <row r="17" spans="1:15" ht="26.25" customHeight="1">
      <c r="C17" s="78"/>
      <c r="H17" s="23" t="s">
        <v>7</v>
      </c>
      <c r="I17" s="23"/>
      <c r="J17" s="793" t="str">
        <f>+表紙!J40</f>
        <v>共立建設株式会社　本店
取締役本店長　齋藤　仁</v>
      </c>
      <c r="K17" s="793"/>
      <c r="L17" s="794"/>
      <c r="M17" s="794"/>
      <c r="N17" s="794"/>
      <c r="O17" s="795"/>
    </row>
    <row r="18" spans="1:15">
      <c r="C18" s="78"/>
      <c r="J18" s="21" t="s">
        <v>8</v>
      </c>
      <c r="O18" s="79"/>
    </row>
    <row r="19" spans="1:15">
      <c r="C19" s="78"/>
      <c r="J19" s="24" t="s">
        <v>9</v>
      </c>
      <c r="K19" s="24"/>
      <c r="L19" s="759" t="str">
        <f>IF(+表紙!L42="","",+表紙!L42)</f>
        <v>03-3461-6145</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共立建設株式会社　横浜市各所</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1877</v>
      </c>
      <c r="N25" s="783"/>
      <c r="O25" s="784"/>
    </row>
    <row r="26" spans="1:15" ht="18" customHeight="1">
      <c r="C26" s="469" t="s">
        <v>11</v>
      </c>
      <c r="D26" s="501"/>
      <c r="E26" s="502"/>
      <c r="F26" s="769" t="str">
        <f>+表紙!F49</f>
        <v>市内各現場</v>
      </c>
      <c r="G26" s="770"/>
      <c r="H26" s="770"/>
      <c r="I26" s="770"/>
      <c r="J26" s="770"/>
      <c r="K26" s="770"/>
      <c r="L26" s="126" t="s">
        <v>172</v>
      </c>
      <c r="M26" s="222"/>
      <c r="N26" s="773" t="str">
        <f>IF(+表紙!N49="","",+表紙!N49)</f>
        <v>03-3461-6415</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19546</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178</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46919.6</v>
      </c>
      <c r="I40" s="240" t="s">
        <v>4</v>
      </c>
      <c r="J40" s="537" t="s">
        <v>324</v>
      </c>
      <c r="K40" s="538"/>
      <c r="L40" s="539"/>
      <c r="M40" s="754" t="str">
        <f>+表紙!M63</f>
        <v>0</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t="str">
        <f>+表紙!M64</f>
        <v>0</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t="str">
        <f>+表紙!M65</f>
        <v>0</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2026-06-03T23:50:00Z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