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M49" i="94" l="1"/>
  <c r="N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<sst xmlns="http://schemas.openxmlformats.org/spreadsheetml/2006/main" count="3304" uniqueCount="472">
  <si>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</si>
  <si>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</si>
  <si>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</si>
  <si>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</si>
  <si>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</si>
  <si>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</si>
  <si>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</si>
  <si>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</si>
  <si>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</si>
  <si>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</si>
  <si>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</si>
  <si>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</si>
  <si>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</si>
  <si>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</si>
  <si>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</si>
  <si>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</si>
  <si>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</si>
  <si>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</si>
  <si>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</si>
  <si>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</si>
  <si>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</si>
  <si>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</si>
  <si>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</si>
  <si>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</si>
  <si>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</si>
  <si>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</si>
  <si>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</si>
  <si>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</si>
  <si>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</si>
  <si>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</si>
  <si>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</si>
  <si>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</si>
  <si>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</si>
  <si>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</si>
  <si>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</si>
  <si>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</si>
  <si>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</si>
  <si>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</si>
  <si>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</si>
  <si>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</si>
  <si>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</si>
  <si>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</si>
  <si>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</si>
  <si>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</si>
  <si>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</si>
  <si>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</si>
  <si>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</si>
  <si>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</si>
  <si>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</si>
  <si>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</si>
  <si>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</si>
  <si>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</si>
  <si>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</si>
  <si>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</si>
  <si>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</si>
  <si>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</si>
  <si>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</si>
  <si>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</si>
  <si>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</si>
  <si>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</si>
  <si>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</si>
  <si>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</si>
  <si>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</si>
  <si>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</si>
  <si>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</si>
  <si>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</si>
  <si>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</si>
  <si>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</si>
  <si>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</si>
  <si>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</si>
  <si>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</si>
  <si>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</si>
  <si>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</si>
  <si>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</si>
  <si>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</si>
  <si>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</si>
  <si>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</si>
  <si>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</si>
  <si>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</si>
  <si>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</si>
  <si>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</si>
  <si>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</si>
  <si>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</si>
  <si>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</si>
  <si>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</si>
  <si>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</si>
  <si>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</si>
  <si>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</si>
  <si>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</si>
  <si>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</si>
  <si>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</si>
  <si>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</si>
  <si>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</si>
  <si>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</si>
  <si>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</si>
  <si>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</si>
  <si>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</si>
  <si>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</si>
  <si>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</si>
  <si>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</si>
  <si>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</si>
  <si>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</si>
  <si>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</si>
  <si>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</si>
  <si>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</si>
  <si>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</si>
  <si>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</si>
  <si>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</si>
  <si>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</si>
  <si>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</si>
  <si>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</si>
  <si>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</si>
  <si>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</si>
  <si>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</si>
  <si>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</si>
  <si>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</si>
  <si>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</si>
  <si>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</si>
  <si>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</si>
  <si>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</si>
  <si>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</si>
  <si>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</si>
  <si>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</si>
  <si>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</si>
  <si>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</si>
  <si>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</si>
  <si>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</si>
  <si>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</si>
  <si>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</si>
  <si>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</si>
  <si>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</si>
  <si>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</si>
  <si>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</si>
  <si>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</si>
  <si>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</si>
  <si>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</si>
  <si>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</si>
  <si>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</si>
  <si>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</si>
  <si>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</si>
  <si>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</si>
  <si>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</si>
  <si>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</si>
  <si>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</si>
  <si>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</si>
  <si>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</si>
  <si>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</si>
  <si>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</si>
  <si>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</si>
  <si>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</si>
  <si>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</si>
  <si>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</si>
  <si>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</si>
  <si>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</si>
  <si>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</si>
  <si>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</si>
  <si>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</si>
  <si>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</si>
  <si>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</si>
  <si>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</si>
  <si>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</si>
  <si>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</si>
  <si>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</si>
  <si>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</si>
  <si>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</si>
  <si>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</si>
  <si>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</si>
  <si>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</si>
  <si>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</si>
  <si>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</si>
  <si>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</si>
  <si>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</si>
  <si>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</si>
  <si>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</si>
  <si>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</si>
  <si>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</si>
  <si>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</si>
  <si>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</si>
  <si>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</si>
  <si>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</si>
  <si>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</si>
  <si>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</si>
  <si>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</si>
  <si>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</si>
  <si>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</si>
  <si>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</si>
  <si>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</si>
  <si>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</si>
  <si>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</si>
  <si>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</si>
  <si>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</si>
  <si>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</si>
  <si>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</si>
  <si>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</si>
  <si>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</si>
  <si>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</si>
  <si>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</si>
  <si>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</si>
  <si>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</si>
  <si>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</si>
  <si>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</si>
  <si>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</si>
  <si>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</si>
  <si>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</si>
  <si>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</si>
  <si>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</si>
  <si>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</si>
  <si>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</si>
  <si>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</si>
  <si>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</si>
  <si>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</si>
  <si>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</si>
  <si>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</si>
  <si>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</si>
  <si>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</si>
  <si>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</si>
  <si>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</si>
  <si>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</si>
  <si>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</si>
  <si>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</si>
  <si>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</si>
  <si>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</si>
  <si>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</si>
  <si>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</si>
  <si>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</si>
  <si>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</si>
  <si>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</si>
  <si>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</si>
  <si>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</si>
  <si>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</si>
  <si>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</si>
  <si>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</si>
  <si>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</si>
  <si>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</si>
  <si>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</si>
  <si>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</si>
  <si>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</si>
  <si>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</si>
  <si>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</si>
  <si>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</si>
  <si>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</si>
  <si>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</si>
  <si>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</si>
  <si>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</si>
  <si>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</si>
  <si>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</si>
  <si>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</si>
  <si>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</si>
  <si>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</si>
  <si>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</si>
  <si>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</si>
  <si>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</si>
  <si>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</si>
  <si>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</si>
  <si>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</si>
  <si>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</si>
  <si>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</si>
  <si>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</si>
  <si>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</si>
  <si>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</si>
  <si>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</si>
  <si>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</si>
  <si>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</si>
  <si>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</si>
  <si>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</si>
  <si>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</si>
  <si>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</si>
  <si>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</si>
  <si>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</si>
  <si>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</si>
  <si>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</si>
  <si>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</si>
  <si>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</si>
  <si>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</si>
  <si>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</si>
  <si>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</si>
  <si>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</si>
  <si>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</si>
  <si>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</si>
  <si>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</si>
  <si>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</si>
  <si>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</si>
  <si>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</si>
  <si>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</si>
  <si>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</si>
  <si>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</si>
  <si>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</si>
  <si>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</si>
  <si>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</si>
  <si>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</si>
  <si>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</si>
  <si>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</si>
  <si>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</si>
  <si>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</si>
  <si>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</si>
  <si>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</si>
  <si>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</si>
  <si>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</si>
  <si>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</si>
  <si>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</si>
  <si>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</si>
  <si>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</si>
  <si>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</si>
  <si>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</si>
  <si>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</si>
  <si>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</si>
  <si>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</si>
  <si>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</si>
  <si>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</si>
  <si>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</si>
  <si>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</si>
  <si>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</si>
  <si>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</si>
  <si>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</si>
  <si>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</si>
  <si>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</si>
  <si>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</si>
  <si>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</si>
  <si>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</si>
  <si>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</si>
  <si>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</si>
  <si>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</si>
  <si>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</si>
  <si>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</si>
  <si>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</si>
  <si>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</si>
  <si>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</si>
  <si>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</si>
  <si>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</si>
  <si>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</si>
  <si>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</si>
  <si>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</si>
  <si>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</si>
  <si>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</si>
  <si>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</si>
  <si>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</si>
  <si>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</si>
  <si>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</si>
  <si>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</si>
  <si>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</si>
  <si>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</si>
  <si>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</si>
  <si>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</si>
  <si>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</si>
  <si>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</si>
  <si>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</si>
  <si>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</si>
  <si>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</si>
  <si>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</si>
  <si>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</si>
  <si>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</si>
  <si>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</si>
  <si>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</si>
  <si>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</si>
  <si>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</si>
  <si>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</si>
  <si>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</si>
  <si>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</si>
  <si>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</si>
  <si>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</si>
  <si>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</si>
  <si>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</si>
  <si>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</si>
  <si>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</si>
  <si>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</si>
  <si>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</si>
  <si>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</si>
  <si>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</si>
  <si>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</si>
  <si>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</si>
  <si>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</si>
  <si>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</si>
  <si>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</si>
  <si>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</si>
  <si>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</si>
  <si>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</si>
  <si>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</si>
  <si>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</si>
  <si>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</si>
  <si>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</si>
  <si>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</si>
  <si>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</si>
  <si>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</si>
  <si>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</si>
  <si>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</si>
  <si>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</si>
  <si>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</si>
  <si>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</si>
  <si>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</si>
  <si>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</si>
  <si>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</si>
  <si>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</si>
  <si>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</si>
  <si>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</si>
  <si>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</si>
  <si>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</si>
  <si>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</si>
  <si>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</si>
  <si>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</si>
  <si>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</si>
  <si>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</si>
  <si>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</si>
  <si>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</si>
  <si>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</si>
  <si>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</si>
  <si>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</si>
  <si>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</si>
  <si>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</si>
  <si>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</si>
  <si>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</si>
  <si>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</si>
  <si>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</si>
  <si>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</si>
  <si>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</si>
  <si>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</si>
  <si>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</si>
  <si>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</si>
  <si>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</si>
  <si>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</si>
  <si>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</si>
  <si>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</si>
  <si>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</si>
  <si>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</si>
  <si>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</si>
  <si>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</si>
  <si>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</si>
  <si>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</si>
  <si>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</si>
  <si>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</si>
  <si>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</si>
  <si>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</si>
  <si>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</si>
  <si>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</si>
  <si>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</si>
  <si>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</si>
  <si>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</si>
  <si>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</si>
  <si>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</si>
  <si>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</si>
  <si>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</si>
  <si>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</si>
  <si>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</si>
  <si>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</si>
  <si>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</si>
  <si>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</si>
  <si>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</si>
  <si>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</si>
  <si>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</si>
  <si>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</si>
  <si>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</si>
  <si>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</si>
  <si>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</si>
  <si>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</si>
  <si>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</si>
  <si>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</si>
  <si>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</si>
  <si>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</si>
  <si>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</si>
  <si>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</si>
  <si>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</si>
  <si>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</si>
  <si>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</si>
  <si>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</si>
  <si>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5月   30 日</t>
    <phoneticPr fontId="3"/>
  </si>
  <si>
    <t>神奈川県綾瀬市吉岡1639-5</t>
  </si>
  <si>
    <t>代表取締役社長　塚原吉隆</t>
  </si>
  <si>
    <t>横浜市管轄内（株）高田商店各現場</t>
  </si>
  <si>
    <t>0467-70-3204</t>
  </si>
  <si>
    <t>横浜市長</t>
  </si>
  <si>
    <t>中分類</t>
  </si>
  <si>
    <t>○</t>
  </si>
  <si>
    <t>090-4756-3482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</si>
</sst>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28800" y="2219325"/>
          <a:ext cx="654050" cy="64452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54" zoomScaleNormal="100" zoomScaleSheetLayoutView="100" workbookViewId="0">
      <selection activeCell="K51" sqref="K51"/>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470</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463</v>
      </c>
      <c r="M34" s="501"/>
      <c r="N34" s="501"/>
      <c r="O34" s="502"/>
      <c r="Q34" s="20"/>
      <c r="R34" s="20"/>
      <c r="S34" s="20"/>
    </row>
    <row r="35" spans="1:19" ht="11.25" customHeight="1">
      <c r="C35" s="78"/>
      <c r="O35" s="80"/>
      <c r="Q35" s="20"/>
      <c r="R35" s="20"/>
      <c r="S35" s="20"/>
    </row>
    <row r="36" spans="1:19" ht="13.5">
      <c r="C36" s="468" t="s">
        <v>468</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467</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466</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1852</v>
      </c>
      <c r="N48" s="507"/>
      <c r="O48" s="508"/>
    </row>
    <row r="49" spans="3:21" ht="18" customHeight="1">
      <c r="C49" s="457" t="s">
        <v>11</v>
      </c>
      <c r="D49" s="489"/>
      <c r="E49" s="490"/>
      <c r="F49" s="476" t="s">
        <v>466</v>
      </c>
      <c r="G49" s="477"/>
      <c r="H49" s="477"/>
      <c r="I49" s="477"/>
      <c r="J49" s="477"/>
      <c r="K49" s="477"/>
      <c r="L49" s="126" t="s">
        <v>172</v>
      </c>
      <c r="M49" s="386"/>
      <c r="N49" s="509" t="s">
        <v>471</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469</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82</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14</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5351</v>
      </c>
      <c r="I63" s="240" t="s">
        <v>4</v>
      </c>
      <c r="J63" s="525" t="s">
        <v>324</v>
      </c>
      <c r="K63" s="526"/>
      <c r="L63" s="527"/>
      <c r="M63" s="523">
        <f>+別紙!AA14</f>
        <v>5351</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5351</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A21" zoomScaleNormal="100" workbookViewId="0">
      <selection activeCell="AF28" sqref="AF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横浜市管轄内（株）高田商店各現場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v>
      </c>
      <c r="E24" s="584"/>
      <c r="F24" s="584"/>
      <c r="G24" s="194" t="s">
        <v>198</v>
      </c>
      <c r="H24" s="573">
        <f>+F12</f>
        <v>3.1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3.1</v>
      </c>
      <c r="Q27" s="633"/>
      <c r="R27" s="633"/>
      <c r="S27" s="633"/>
      <c r="T27" s="44" t="s">
        <v>38</v>
      </c>
      <c r="U27" s="64"/>
      <c r="V27" s="64"/>
      <c r="Y27" s="62" t="s">
        <v>39</v>
      </c>
      <c r="Z27" s="65"/>
      <c r="AH27" s="53"/>
      <c r="AI27" s="53"/>
      <c r="AJ27" s="53"/>
      <c r="AK27" s="53"/>
      <c r="AL27" s="603">
        <f>+AH18+P27</f>
        <v>3.1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v>
      </c>
      <c r="E29" s="584"/>
      <c r="F29" s="584"/>
      <c r="G29" s="194" t="s">
        <v>198</v>
      </c>
      <c r="H29" s="573">
        <f>+AL27</f>
        <v>3.1</v>
      </c>
      <c r="I29" s="574"/>
      <c r="J29" s="194" t="s">
        <v>198</v>
      </c>
      <c r="M29" s="582"/>
      <c r="P29" s="56"/>
      <c r="Q29" s="144"/>
      <c r="R29" s="51" t="s">
        <v>183</v>
      </c>
      <c r="S29" s="628" t="s">
        <v>33</v>
      </c>
      <c r="T29" s="631"/>
      <c r="U29" s="631"/>
      <c r="V29" s="632"/>
      <c r="W29" s="48"/>
      <c r="X29" s="66"/>
      <c r="Y29" s="588" t="s">
        <v>258</v>
      </c>
      <c r="Z29" s="589"/>
      <c r="AA29" s="629">
        <v>3.1</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3.1</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2</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横浜市管轄内（株）高田商店各現場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横浜市管轄内（株）高田商店各現場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横浜市管轄内（株）高田商店各現場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8"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横浜市管轄内（株）高田商店各現場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9" zoomScaleNormal="100" workbookViewId="0">
      <selection activeCell="AF28" sqref="AF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横浜市管轄内（株）高田商店各現場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61.4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59</v>
      </c>
      <c r="E24" s="584"/>
      <c r="F24" s="584"/>
      <c r="G24" s="194" t="s">
        <v>198</v>
      </c>
      <c r="H24" s="573">
        <f>+F12</f>
        <v>61.4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61.4</v>
      </c>
      <c r="Q27" s="633"/>
      <c r="R27" s="633"/>
      <c r="S27" s="633"/>
      <c r="T27" s="44" t="s">
        <v>38</v>
      </c>
      <c r="U27" s="64"/>
      <c r="V27" s="64"/>
      <c r="Y27" s="62" t="s">
        <v>39</v>
      </c>
      <c r="Z27" s="65"/>
      <c r="AH27" s="53"/>
      <c r="AI27" s="53"/>
      <c r="AJ27" s="53"/>
      <c r="AK27" s="53"/>
      <c r="AL27" s="603">
        <f>+AH18+P27</f>
        <v>61.4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59</v>
      </c>
      <c r="E29" s="584"/>
      <c r="F29" s="584"/>
      <c r="G29" s="194" t="s">
        <v>198</v>
      </c>
      <c r="H29" s="573">
        <f>+AL27</f>
        <v>61.4</v>
      </c>
      <c r="I29" s="574"/>
      <c r="J29" s="194" t="s">
        <v>198</v>
      </c>
      <c r="M29" s="582"/>
      <c r="P29" s="56"/>
      <c r="Q29" s="144"/>
      <c r="R29" s="51" t="s">
        <v>183</v>
      </c>
      <c r="S29" s="628" t="s">
        <v>33</v>
      </c>
      <c r="T29" s="631"/>
      <c r="U29" s="631"/>
      <c r="V29" s="632"/>
      <c r="W29" s="48"/>
      <c r="X29" s="66"/>
      <c r="Y29" s="588" t="s">
        <v>258</v>
      </c>
      <c r="Z29" s="589"/>
      <c r="AA29" s="629">
        <v>61.4</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61.4</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59</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横浜市管轄内（株）高田商店各現場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21" zoomScaleNormal="100" workbookViewId="0">
      <selection activeCell="AF28" sqref="AF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横浜市管轄内（株）高田商店各現場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2783.1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4900</v>
      </c>
      <c r="E24" s="584"/>
      <c r="F24" s="584"/>
      <c r="G24" s="194" t="s">
        <v>198</v>
      </c>
      <c r="H24" s="573">
        <f>+F12</f>
        <v>2783.1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2783.1</v>
      </c>
      <c r="Q27" s="633"/>
      <c r="R27" s="633"/>
      <c r="S27" s="633"/>
      <c r="T27" s="44" t="s">
        <v>38</v>
      </c>
      <c r="U27" s="64"/>
      <c r="V27" s="64"/>
      <c r="Y27" s="62" t="s">
        <v>39</v>
      </c>
      <c r="Z27" s="65"/>
      <c r="AH27" s="53"/>
      <c r="AI27" s="53"/>
      <c r="AJ27" s="53"/>
      <c r="AK27" s="53"/>
      <c r="AL27" s="603">
        <f>+AH18+P27</f>
        <v>2783.1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4900</v>
      </c>
      <c r="E29" s="584"/>
      <c r="F29" s="584"/>
      <c r="G29" s="194" t="s">
        <v>198</v>
      </c>
      <c r="H29" s="573">
        <f>+AL27</f>
        <v>2783.1</v>
      </c>
      <c r="I29" s="574"/>
      <c r="J29" s="194" t="s">
        <v>198</v>
      </c>
      <c r="M29" s="582"/>
      <c r="P29" s="56"/>
      <c r="Q29" s="144"/>
      <c r="R29" s="51" t="s">
        <v>183</v>
      </c>
      <c r="S29" s="628" t="s">
        <v>33</v>
      </c>
      <c r="T29" s="631"/>
      <c r="U29" s="631"/>
      <c r="V29" s="632"/>
      <c r="W29" s="48"/>
      <c r="X29" s="66"/>
      <c r="Y29" s="588" t="s">
        <v>258</v>
      </c>
      <c r="Z29" s="589"/>
      <c r="AA29" s="629">
        <v>2783.1</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2783.1</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4900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横浜市管轄内（株）高田商店各現場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横浜市管轄内（株）高田商店各現場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横浜市管轄内（株）高田商店各現場</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横浜市管轄内（株）高田商店各現場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21" zoomScaleNormal="100" workbookViewId="0">
      <selection activeCell="J26" sqref="J26"/>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横浜市管轄内（株）高田商店各現場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52.8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28</v>
      </c>
      <c r="E24" s="584"/>
      <c r="F24" s="584"/>
      <c r="G24" s="194" t="s">
        <v>198</v>
      </c>
      <c r="H24" s="573">
        <f>+F12</f>
        <v>52.8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52.8</v>
      </c>
      <c r="Q27" s="633"/>
      <c r="R27" s="633"/>
      <c r="S27" s="633"/>
      <c r="T27" s="44" t="s">
        <v>38</v>
      </c>
      <c r="U27" s="64"/>
      <c r="V27" s="64"/>
      <c r="Y27" s="62" t="s">
        <v>39</v>
      </c>
      <c r="Z27" s="65"/>
      <c r="AH27" s="53"/>
      <c r="AI27" s="53"/>
      <c r="AJ27" s="53"/>
      <c r="AK27" s="53"/>
      <c r="AL27" s="603">
        <f>+AH18+P27</f>
        <v>52.8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28</v>
      </c>
      <c r="E29" s="584"/>
      <c r="F29" s="584"/>
      <c r="G29" s="194" t="s">
        <v>198</v>
      </c>
      <c r="H29" s="573">
        <f>+AL27</f>
        <v>52.8</v>
      </c>
      <c r="I29" s="574"/>
      <c r="J29" s="194" t="s">
        <v>198</v>
      </c>
      <c r="M29" s="582"/>
      <c r="P29" s="56"/>
      <c r="Q29" s="144"/>
      <c r="R29" s="51" t="s">
        <v>183</v>
      </c>
      <c r="S29" s="628" t="s">
        <v>33</v>
      </c>
      <c r="T29" s="631"/>
      <c r="U29" s="631"/>
      <c r="V29" s="632"/>
      <c r="W29" s="48"/>
      <c r="X29" s="66"/>
      <c r="Y29" s="588" t="s">
        <v>258</v>
      </c>
      <c r="Z29" s="589"/>
      <c r="AA29" s="629">
        <v>52.8</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52.8</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28</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3"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横浜市管轄内（株）高田商店各現場</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8</v>
      </c>
      <c r="M9" s="319">
        <f>IF(OR(ｷ.紙くず!D24&gt;0,ｷ.紙くず!D24&lt;0),ｷ.紙くず!D24,IF(M$19&gt;0,"0",0))</f>
        <v>9</v>
      </c>
      <c r="N9" s="319">
        <f>IF(OR(ｸ.木くず!D24&gt;0,ｸ.木くず!D24&lt;0),ｸ.木くず!D24,IF(N$19&gt;0,"0",0))</f>
        <v>345</v>
      </c>
      <c r="O9" s="319">
        <f>IF(OR(ｹ.繊維くず!D24&gt;0,ｹ.繊維くず!D24&lt;0),ｹ.繊維くず!D24,IF(O$19&gt;0,"0",0))</f>
        <v>2</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59</v>
      </c>
      <c r="U9" s="319">
        <f>IF(OR(ｿ.鉱さい!D24&gt;0,ｿ.鉱さい!D24&lt;0),ｿ.鉱さい!D24,IF(U$19&gt;0,"0",0))</f>
        <v>0</v>
      </c>
      <c r="V9" s="319">
        <f>IF(OR(ﾀ.がれき類!D24&gt;0,ﾀ.がれき類!D24&lt;0),ﾀ.がれき類!D24,IF(V$19&gt;0,"0",0))</f>
        <v>4900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28</v>
      </c>
      <c r="AA9" s="321">
        <f>IF(SUM(G9:Z9)&gt;0,SUM(G9:Z9),IF(AA$19&gt;0,"0",0))</f>
        <v>5351</v>
      </c>
    </row>
    <row r="10" spans="2:27" ht="20.45" customHeight="1">
      <c r="B10" s="169" t="s">
        <v>352</v>
      </c>
      <c r="C10" s="696" t="s">
        <v>320</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8</v>
      </c>
      <c r="M14" s="325">
        <f>IF(OR(ｷ.紙くず!D29&gt;0,ｷ.紙くず!D29&lt;0),ｷ.紙くず!D29,IF(M$19&gt;0,"0",0))</f>
        <v>9</v>
      </c>
      <c r="N14" s="325">
        <f>IF(OR(ｸ.木くず!D29&gt;0,ｸ.木くず!D29&lt;0),ｸ.木くず!D29,IF(N$19&gt;0,"0",0))</f>
        <v>345</v>
      </c>
      <c r="O14" s="325">
        <f>IF(OR(ｹ.繊維くず!D29&gt;0,ｹ.繊維くず!D29&lt;0),ｹ.繊維くず!D29,IF(O$19&gt;0,"0",0))</f>
        <v>2</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59</v>
      </c>
      <c r="U14" s="325">
        <f>IF(OR(ｿ.鉱さい!D29&gt;0,ｿ.鉱さい!D29&lt;0),ｿ.鉱さい!D29,IF(U$19&gt;0,"0",0))</f>
        <v>0</v>
      </c>
      <c r="V14" s="325">
        <f>IF(OR(ﾀ.がれき類!D29&gt;0,ﾀ.がれき類!D29&lt;0),ﾀ.がれき類!D29,IF(V$19&gt;0,"0",0))</f>
        <v>4900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28</v>
      </c>
      <c r="AA14" s="327">
        <f t="shared" si="0"/>
        <v>5351</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t="str">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8</v>
      </c>
      <c r="M16" s="325">
        <f>IF(OR(ｷ.紙くず!D31&gt;0,ｷ.紙くず!D31&lt;0),ｷ.紙くず!D31,IF(M$19&gt;0,"0",0))</f>
        <v>9</v>
      </c>
      <c r="N16" s="325">
        <f>IF(OR(ｸ.木くず!D31&gt;0,ｸ.木くず!D31&lt;0),ｸ.木くず!D31,IF(N$19&gt;0,"0",0))</f>
        <v>345</v>
      </c>
      <c r="O16" s="325">
        <f>IF(OR(ｹ.繊維くず!D31&gt;0,ｹ.繊維くず!D31&lt;0),ｹ.繊維くず!D31,IF(O$19&gt;0,"0",0))</f>
        <v>2</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59</v>
      </c>
      <c r="U16" s="325">
        <f>IF(OR(ｿ.鉱さい!D31&gt;0,ｿ.鉱さい!D31&lt;0),ｿ.鉱さい!D31,IF(U$19&gt;0,"0",0))</f>
        <v>0</v>
      </c>
      <c r="V16" s="325">
        <f>IF(OR(ﾀ.がれき類!D31&gt;0,ﾀ.がれき類!D31&lt;0),ﾀ.がれき類!D31,IF(V$19&gt;0,"0",0))</f>
        <v>4900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28</v>
      </c>
      <c r="AA16" s="327">
        <f t="shared" si="0"/>
        <v>5351</v>
      </c>
    </row>
    <row r="17" spans="2:27" ht="20.45" customHeight="1">
      <c r="B17" s="169"/>
      <c r="C17" s="698" t="s">
        <v>428</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0</v>
      </c>
      <c r="I19" s="331">
        <f t="shared" si="1"/>
        <v>0</v>
      </c>
      <c r="J19" s="331">
        <f t="shared" si="1"/>
        <v>0</v>
      </c>
      <c r="K19" s="331">
        <f t="shared" si="1"/>
        <v>0</v>
      </c>
      <c r="L19" s="331">
        <f t="shared" si="1"/>
        <v>18.5</v>
      </c>
      <c r="M19" s="331">
        <f t="shared" si="1"/>
        <v>2</v>
      </c>
      <c r="N19" s="331">
        <f t="shared" si="1"/>
        <v>547</v>
      </c>
      <c r="O19" s="331">
        <f t="shared" si="1"/>
        <v>3.1</v>
      </c>
      <c r="P19" s="331">
        <f t="shared" si="1"/>
        <v>0</v>
      </c>
      <c r="Q19" s="331">
        <f t="shared" si="1"/>
        <v>0</v>
      </c>
      <c r="R19" s="331">
        <f t="shared" si="1"/>
        <v>0</v>
      </c>
      <c r="S19" s="331">
        <f t="shared" si="1"/>
        <v>0</v>
      </c>
      <c r="T19" s="331">
        <f t="shared" si="1"/>
        <v>61.4</v>
      </c>
      <c r="U19" s="331">
        <f t="shared" si="1"/>
        <v>0</v>
      </c>
      <c r="V19" s="331">
        <f t="shared" si="1"/>
        <v>2783.1</v>
      </c>
      <c r="W19" s="331">
        <f t="shared" si="1"/>
        <v>0</v>
      </c>
      <c r="X19" s="331">
        <f t="shared" si="1"/>
        <v>0</v>
      </c>
      <c r="Y19" s="331">
        <f t="shared" si="1"/>
        <v>0</v>
      </c>
      <c r="Z19" s="332">
        <f t="shared" si="1"/>
        <v>52.8</v>
      </c>
      <c r="AA19" s="333">
        <f t="shared" ref="AA19:AA25" si="2">SUM(G19:Z19)</f>
        <v>3467.9</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18.5</v>
      </c>
      <c r="M41" s="367">
        <f t="shared" si="8"/>
        <v>2</v>
      </c>
      <c r="N41" s="367">
        <f t="shared" si="8"/>
        <v>547</v>
      </c>
      <c r="O41" s="367">
        <f t="shared" si="8"/>
        <v>3.1</v>
      </c>
      <c r="P41" s="367">
        <f t="shared" si="8"/>
        <v>0</v>
      </c>
      <c r="Q41" s="367">
        <f t="shared" si="8"/>
        <v>0</v>
      </c>
      <c r="R41" s="367">
        <f t="shared" si="8"/>
        <v>0</v>
      </c>
      <c r="S41" s="367">
        <f t="shared" si="8"/>
        <v>0</v>
      </c>
      <c r="T41" s="367">
        <f t="shared" si="8"/>
        <v>61.4</v>
      </c>
      <c r="U41" s="367">
        <f t="shared" si="8"/>
        <v>0</v>
      </c>
      <c r="V41" s="367">
        <f t="shared" si="8"/>
        <v>2783.1</v>
      </c>
      <c r="W41" s="367">
        <f t="shared" si="8"/>
        <v>0</v>
      </c>
      <c r="X41" s="367">
        <f t="shared" si="8"/>
        <v>0</v>
      </c>
      <c r="Y41" s="367">
        <f t="shared" si="8"/>
        <v>0</v>
      </c>
      <c r="Z41" s="368">
        <f t="shared" si="8"/>
        <v>52.8</v>
      </c>
      <c r="AA41" s="369">
        <f t="shared" si="4"/>
        <v>3467.9</v>
      </c>
    </row>
    <row r="42" spans="2:27" ht="20.45"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18.5</v>
      </c>
      <c r="M42" s="358">
        <f t="shared" si="9"/>
        <v>2</v>
      </c>
      <c r="N42" s="358">
        <f t="shared" si="9"/>
        <v>547</v>
      </c>
      <c r="O42" s="358">
        <f t="shared" si="9"/>
        <v>3.1</v>
      </c>
      <c r="P42" s="358">
        <f t="shared" si="9"/>
        <v>0</v>
      </c>
      <c r="Q42" s="358">
        <f t="shared" si="9"/>
        <v>0</v>
      </c>
      <c r="R42" s="358">
        <f t="shared" si="9"/>
        <v>0</v>
      </c>
      <c r="S42" s="358">
        <f t="shared" si="9"/>
        <v>0</v>
      </c>
      <c r="T42" s="358">
        <f t="shared" si="9"/>
        <v>61.4</v>
      </c>
      <c r="U42" s="358">
        <f t="shared" si="9"/>
        <v>0</v>
      </c>
      <c r="V42" s="358">
        <f t="shared" si="9"/>
        <v>2783.1</v>
      </c>
      <c r="W42" s="358">
        <f t="shared" si="9"/>
        <v>0</v>
      </c>
      <c r="X42" s="358">
        <f t="shared" si="9"/>
        <v>0</v>
      </c>
      <c r="Y42" s="358">
        <f t="shared" si="9"/>
        <v>0</v>
      </c>
      <c r="Z42" s="359">
        <f t="shared" si="9"/>
        <v>52.8</v>
      </c>
      <c r="AA42" s="360">
        <f t="shared" si="4"/>
        <v>3467.9</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18.5</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18.5</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2</v>
      </c>
      <c r="N44" s="361">
        <f>+ｸ.木くず!$AA$29</f>
        <v>547</v>
      </c>
      <c r="O44" s="361">
        <f>+ｹ.繊維くず!$AA$29</f>
        <v>3.1</v>
      </c>
      <c r="P44" s="361">
        <f>+ｺ.動植物性残さ!$AA$29</f>
        <v>0</v>
      </c>
      <c r="Q44" s="361">
        <f>+ｻ.動物系固形不要物!$AA$29</f>
        <v>0</v>
      </c>
      <c r="R44" s="361">
        <f>+ｼ.ｺﾞﾑくず!$AA$29</f>
        <v>0</v>
      </c>
      <c r="S44" s="361">
        <f>+ｽ.金属くず!$AA$29</f>
        <v>0</v>
      </c>
      <c r="T44" s="361">
        <f>+ｾ.ｶﾞﾗｽ･ｺﾝｸﾘ･陶磁器くず!$AA$29</f>
        <v>61.4</v>
      </c>
      <c r="U44" s="361">
        <f>+ｿ.鉱さい!$AA$29</f>
        <v>0</v>
      </c>
      <c r="V44" s="361">
        <f>+ﾀ.がれき類!$AA$29</f>
        <v>2783.1</v>
      </c>
      <c r="W44" s="361">
        <f>+ﾁ.動物のふん尿!$AA$29</f>
        <v>0</v>
      </c>
      <c r="X44" s="361">
        <f>+ﾂ.動物の死体!$AA$29</f>
        <v>0</v>
      </c>
      <c r="Y44" s="361">
        <f>+ﾃ.ばいじん!$AA$29</f>
        <v>0</v>
      </c>
      <c r="Z44" s="362">
        <f>+ﾄ.混合廃棄物その他!$AA$29</f>
        <v>52.8</v>
      </c>
      <c r="AA44" s="363">
        <f t="shared" si="4"/>
        <v>3449.4</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0</v>
      </c>
      <c r="I47" s="370">
        <f>+ｳ.廃油!$AL$27</f>
        <v>0</v>
      </c>
      <c r="J47" s="370">
        <f>+ｴ.廃酸!$AL$27</f>
        <v>0</v>
      </c>
      <c r="K47" s="370">
        <f>+ｵ.廃ｱﾙｶﾘ!$AL$27</f>
        <v>0</v>
      </c>
      <c r="L47" s="370">
        <f>+ｶ.廃ﾌﾟﾗ類!$AL$27</f>
        <v>18.5</v>
      </c>
      <c r="M47" s="370">
        <f>+ｷ.紙くず!$AL$27</f>
        <v>2</v>
      </c>
      <c r="N47" s="370">
        <f>+ｸ.木くず!$AL$27</f>
        <v>547</v>
      </c>
      <c r="O47" s="370">
        <f>+ｹ.繊維くず!$AL$27</f>
        <v>3.1</v>
      </c>
      <c r="P47" s="370">
        <f>+ｺ.動植物性残さ!$AL$27</f>
        <v>0</v>
      </c>
      <c r="Q47" s="370">
        <f>+ｻ.動物系固形不要物!$AL$27</f>
        <v>0</v>
      </c>
      <c r="R47" s="370">
        <f>+ｼ.ｺﾞﾑくず!$AL$27</f>
        <v>0</v>
      </c>
      <c r="S47" s="370">
        <f>+ｽ.金属くず!$AL$27</f>
        <v>0</v>
      </c>
      <c r="T47" s="370">
        <f>+ｾ.ｶﾞﾗｽ･ｺﾝｸﾘ･陶磁器くず!$AL$27</f>
        <v>61.4</v>
      </c>
      <c r="U47" s="370">
        <f>+ｿ.鉱さい!$AL$27</f>
        <v>0</v>
      </c>
      <c r="V47" s="370">
        <f>+ﾀ.がれき類!$AL$27</f>
        <v>2783.1</v>
      </c>
      <c r="W47" s="370">
        <f>+ﾁ.動物のふん尿!$AL$27</f>
        <v>0</v>
      </c>
      <c r="X47" s="370">
        <f>+ﾂ.動物の死体!$AL$27</f>
        <v>0</v>
      </c>
      <c r="Y47" s="370">
        <f>+ﾃ.ばいじん!$AL$27</f>
        <v>0</v>
      </c>
      <c r="Z47" s="371">
        <f>+ﾄ.混合廃棄物その他!$AL$27</f>
        <v>52.8</v>
      </c>
      <c r="AA47" s="372">
        <f t="shared" si="4"/>
        <v>3467.9</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18.5</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18.5</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26.5</v>
      </c>
      <c r="M63" s="406">
        <f t="shared" si="10"/>
        <v>11</v>
      </c>
      <c r="N63" s="406">
        <f t="shared" si="10"/>
        <v>892</v>
      </c>
      <c r="O63" s="406">
        <f t="shared" si="10"/>
        <v>5.0999999999999996</v>
      </c>
      <c r="P63" s="406">
        <f t="shared" si="10"/>
        <v>0</v>
      </c>
      <c r="Q63" s="406">
        <f t="shared" si="10"/>
        <v>0</v>
      </c>
      <c r="R63" s="406">
        <f t="shared" si="10"/>
        <v>0</v>
      </c>
      <c r="S63" s="406">
        <f t="shared" si="10"/>
        <v>0</v>
      </c>
      <c r="T63" s="406">
        <f t="shared" si="10"/>
        <v>120.4</v>
      </c>
      <c r="U63" s="406">
        <f t="shared" si="10"/>
        <v>0</v>
      </c>
      <c r="V63" s="406">
        <f t="shared" si="10"/>
        <v>7683.1</v>
      </c>
      <c r="W63" s="406">
        <f t="shared" si="10"/>
        <v>0</v>
      </c>
      <c r="X63" s="406">
        <f t="shared" si="10"/>
        <v>0</v>
      </c>
      <c r="Y63" s="406">
        <f t="shared" si="10"/>
        <v>0</v>
      </c>
      <c r="Z63" s="406">
        <f t="shared" si="10"/>
        <v>80.8</v>
      </c>
      <c r="AA63" s="407">
        <f>+AA9+AA19+AA20</f>
        <v>8818.9</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L30" sqref="L30:M30"/>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7年    5月   30 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神奈川県綾瀬市吉岡1639-5</v>
      </c>
      <c r="K16" s="780"/>
      <c r="L16" s="781"/>
      <c r="M16" s="781"/>
      <c r="N16" s="781"/>
      <c r="O16" s="782"/>
    </row>
    <row r="17" spans="1:15" ht="26.25" customHeight="1">
      <c r="C17" s="78"/>
      <c r="H17" s="23" t="s">
        <v>7</v>
      </c>
      <c r="I17" s="23"/>
      <c r="J17" s="780" t="str">
        <f>+表紙!J40</f>
        <v>代表取締役社長　塚原吉隆</v>
      </c>
      <c r="K17" s="780"/>
      <c r="L17" s="781"/>
      <c r="M17" s="781"/>
      <c r="N17" s="781"/>
      <c r="O17" s="782"/>
    </row>
    <row r="18" spans="1:15">
      <c r="C18" s="78"/>
      <c r="J18" s="21" t="s">
        <v>8</v>
      </c>
      <c r="O18" s="79"/>
    </row>
    <row r="19" spans="1:15">
      <c r="C19" s="78"/>
      <c r="J19" s="24" t="s">
        <v>9</v>
      </c>
      <c r="K19" s="24"/>
      <c r="L19" s="746" t="str">
        <f>IF(+表紙!L42="","",+表紙!L42)</f>
        <v>0467-70-3204</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横浜市管轄内（株）高田商店各現場</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1852</v>
      </c>
      <c r="N25" s="770"/>
      <c r="O25" s="771"/>
    </row>
    <row r="26" spans="1:15" ht="18" customHeight="1">
      <c r="C26" s="457" t="s">
        <v>11</v>
      </c>
      <c r="D26" s="489"/>
      <c r="E26" s="490"/>
      <c r="F26" s="756" t="str">
        <f>+表紙!F49</f>
        <v>横浜市管轄内（株）高田商店各現場</v>
      </c>
      <c r="G26" s="757"/>
      <c r="H26" s="757"/>
      <c r="I26" s="757"/>
      <c r="J26" s="757"/>
      <c r="K26" s="757"/>
      <c r="L26" s="126" t="s">
        <v>172</v>
      </c>
      <c r="M26" s="222"/>
      <c r="N26" s="760" t="str">
        <f>IF(+表紙!N49="","",+表紙!N49)</f>
        <v>090-4756-3482</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中分類</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82</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14</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5351</v>
      </c>
      <c r="I40" s="240" t="s">
        <v>4</v>
      </c>
      <c r="J40" s="525" t="s">
        <v>324</v>
      </c>
      <c r="K40" s="526"/>
      <c r="L40" s="527"/>
      <c r="M40" s="741">
        <f>+表紙!M63</f>
        <v>5351</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5351</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横浜市管轄内（株）高田商店各現場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横浜市管轄内（株）高田商店各現場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横浜市管轄内（株）高田商店各現場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横浜市管轄内（株）高田商店各現場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11" zoomScale="75" zoomScaleNormal="75" workbookViewId="0">
      <selection activeCell="AF29" sqref="AF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横浜市管轄内（株）高田商店各現場</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18.5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8</v>
      </c>
      <c r="E24" s="584"/>
      <c r="F24" s="584"/>
      <c r="G24" s="194" t="s">
        <v>198</v>
      </c>
      <c r="H24" s="573">
        <f>+F12</f>
        <v>18.5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18.5</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18.5</v>
      </c>
      <c r="Q27" s="633"/>
      <c r="R27" s="633"/>
      <c r="S27" s="633"/>
      <c r="T27" s="44" t="s">
        <v>38</v>
      </c>
      <c r="U27" s="64"/>
      <c r="V27" s="64"/>
      <c r="Y27" s="62" t="s">
        <v>39</v>
      </c>
      <c r="Z27" s="65"/>
      <c r="AH27" s="53"/>
      <c r="AI27" s="53"/>
      <c r="AJ27" s="53"/>
      <c r="AK27" s="53"/>
      <c r="AL27" s="603">
        <f>+AH18+P27</f>
        <v>18.5</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18.5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8</v>
      </c>
      <c r="E29" s="584"/>
      <c r="F29" s="584"/>
      <c r="G29" s="194" t="s">
        <v>198</v>
      </c>
      <c r="H29" s="573">
        <f>+AL27</f>
        <v>18.5</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18.5</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8</v>
      </c>
      <c r="E31" s="584"/>
      <c r="F31" s="584"/>
      <c r="G31" s="194" t="s">
        <v>198</v>
      </c>
      <c r="H31" s="573">
        <f>+AS24</f>
        <v>18.5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21" zoomScaleNormal="100" workbookViewId="0">
      <selection activeCell="AF28" sqref="AF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横浜市管轄内（株）高田商店各現場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9</v>
      </c>
      <c r="E24" s="584"/>
      <c r="F24" s="584"/>
      <c r="G24" s="194" t="s">
        <v>198</v>
      </c>
      <c r="H24" s="573">
        <f>+F12</f>
        <v>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v>
      </c>
      <c r="Q27" s="633"/>
      <c r="R27" s="633"/>
      <c r="S27" s="633"/>
      <c r="T27" s="44" t="s">
        <v>38</v>
      </c>
      <c r="U27" s="64"/>
      <c r="V27" s="64"/>
      <c r="Y27" s="62" t="s">
        <v>39</v>
      </c>
      <c r="Z27" s="65"/>
      <c r="AH27" s="53"/>
      <c r="AI27" s="53"/>
      <c r="AJ27" s="53"/>
      <c r="AK27" s="53"/>
      <c r="AL27" s="603">
        <f>+AH18+P27</f>
        <v>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9</v>
      </c>
      <c r="E29" s="584"/>
      <c r="F29" s="584"/>
      <c r="G29" s="194" t="s">
        <v>198</v>
      </c>
      <c r="H29" s="573">
        <f>+AL27</f>
        <v>2</v>
      </c>
      <c r="I29" s="574"/>
      <c r="J29" s="194" t="s">
        <v>198</v>
      </c>
      <c r="M29" s="582"/>
      <c r="P29" s="56"/>
      <c r="Q29" s="144"/>
      <c r="R29" s="51" t="s">
        <v>183</v>
      </c>
      <c r="S29" s="628" t="s">
        <v>33</v>
      </c>
      <c r="T29" s="631"/>
      <c r="U29" s="631"/>
      <c r="V29" s="632"/>
      <c r="W29" s="48"/>
      <c r="X29" s="66"/>
      <c r="Y29" s="588" t="s">
        <v>258</v>
      </c>
      <c r="Z29" s="589"/>
      <c r="AA29" s="629">
        <v>2</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2</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9</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21" zoomScaleNormal="100" workbookViewId="0">
      <selection activeCell="AF28" sqref="AF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横浜市管轄内（株）高田商店各現場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547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345</v>
      </c>
      <c r="E24" s="584"/>
      <c r="F24" s="584"/>
      <c r="G24" s="194" t="s">
        <v>198</v>
      </c>
      <c r="H24" s="573">
        <f>+F12</f>
        <v>547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547</v>
      </c>
      <c r="Q27" s="633"/>
      <c r="R27" s="633"/>
      <c r="S27" s="633"/>
      <c r="T27" s="44" t="s">
        <v>38</v>
      </c>
      <c r="U27" s="64"/>
      <c r="V27" s="64"/>
      <c r="Y27" s="62" t="s">
        <v>39</v>
      </c>
      <c r="Z27" s="65"/>
      <c r="AH27" s="53"/>
      <c r="AI27" s="53"/>
      <c r="AJ27" s="53"/>
      <c r="AK27" s="53"/>
      <c r="AL27" s="603">
        <f>+AH18+P27</f>
        <v>547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345</v>
      </c>
      <c r="E29" s="584"/>
      <c r="F29" s="584"/>
      <c r="G29" s="194" t="s">
        <v>198</v>
      </c>
      <c r="H29" s="573">
        <f>+AL27</f>
        <v>547</v>
      </c>
      <c r="I29" s="574"/>
      <c r="J29" s="194" t="s">
        <v>198</v>
      </c>
      <c r="M29" s="582"/>
      <c r="P29" s="56"/>
      <c r="Q29" s="144"/>
      <c r="R29" s="51" t="s">
        <v>183</v>
      </c>
      <c r="S29" s="628" t="s">
        <v>33</v>
      </c>
      <c r="T29" s="631"/>
      <c r="U29" s="631"/>
      <c r="V29" s="632"/>
      <c r="W29" s="48"/>
      <c r="X29" s="66"/>
      <c r="Y29" s="588" t="s">
        <v>258</v>
      </c>
      <c r="Z29" s="589"/>
      <c r="AA29" s="629">
        <v>547</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547</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345</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2025-06-10T04:25:24Z</dcterms:created>
  <dcterms:modified xsi:type="dcterms:W3CDTF">2025-06-10T04:25:25Z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