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7891391B-B56E-4A5A-A3A7-EB3E6271A7D4}" xr6:coauthVersionLast="47" xr6:coauthVersionMax="47" xr10:uidLastSave="{00000000-0000-0000-0000-000000000000}"/>
  <bookViews>
    <workbookView xWindow="14295" yWindow="0" windowWidth="14610" windowHeight="15585"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<sst xmlns="http://schemas.openxmlformats.org/spreadsheetml/2006/main" count="3304" uniqueCount="472">
  <si>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</si>
  <si>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</si>
  <si>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</si>
  <si>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</si>
  <si>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</si>
  <si>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</si>
  <si>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</si>
  <si>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</si>
  <si>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</si>
  <si>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</si>
  <si>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</si>
  <si>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</si>
  <si>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</si>
  <si>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</si>
  <si>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</si>
  <si>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</si>
  <si>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</si>
  <si>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</si>
  <si>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</si>
  <si>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</si>
  <si>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</si>
  <si>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</si>
  <si>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</si>
  <si>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</si>
  <si>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</si>
  <si>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</si>
  <si>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</si>
  <si>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</si>
  <si>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</si>
  <si>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</si>
  <si>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</si>
  <si>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</si>
  <si>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</si>
  <si>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</si>
  <si>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</si>
  <si>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</si>
  <si>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</si>
  <si>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</si>
  <si>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</si>
  <si>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</si>
  <si>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</si>
  <si>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</si>
  <si>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</si>
  <si>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</si>
  <si>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</si>
  <si>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</si>
  <si>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</si>
  <si>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</si>
  <si>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</si>
  <si>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</si>
  <si>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</si>
  <si>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</si>
  <si>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</si>
  <si>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</si>
  <si>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</si>
  <si>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</si>
  <si>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</si>
  <si>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</si>
  <si>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</si>
  <si>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</si>
  <si>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</si>
  <si>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</si>
  <si>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</si>
  <si>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</si>
  <si>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</si>
  <si>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</si>
  <si>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</si>
  <si>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</si>
  <si>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</si>
  <si>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</si>
  <si>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</si>
  <si>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</si>
  <si>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</si>
  <si>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</si>
  <si>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</si>
  <si>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</si>
  <si>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</si>
  <si>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</si>
  <si>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</si>
  <si>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</si>
  <si>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</si>
  <si>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</si>
  <si>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</si>
  <si>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</si>
  <si>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</si>
  <si>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</si>
  <si>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</si>
  <si>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</si>
  <si>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</si>
  <si>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</si>
  <si>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</si>
  <si>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</si>
  <si>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</si>
  <si>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</si>
  <si>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</si>
  <si>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</si>
  <si>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</si>
  <si>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</si>
  <si>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</si>
  <si>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</si>
  <si>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</si>
  <si>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</si>
  <si>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</si>
  <si>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</si>
  <si>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</si>
  <si>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</si>
  <si>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</si>
  <si>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</si>
  <si>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</si>
  <si>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</si>
  <si>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</si>
  <si>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</si>
  <si>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</si>
  <si>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</si>
  <si>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</si>
  <si>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</si>
  <si>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</si>
  <si>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</si>
  <si>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</si>
  <si>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</si>
  <si>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</si>
  <si>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</si>
  <si>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</si>
  <si>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</si>
  <si>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</si>
  <si>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</si>
  <si>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</si>
  <si>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</si>
  <si>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</si>
  <si>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</si>
  <si>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</si>
  <si>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</si>
  <si>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</si>
  <si>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</si>
  <si>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</si>
  <si>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</si>
  <si>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</si>
  <si>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</si>
  <si>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</si>
  <si>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</si>
  <si>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</si>
  <si>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</si>
  <si>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</si>
  <si>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</si>
  <si>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</si>
  <si>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</si>
  <si>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</si>
  <si>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</si>
  <si>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</si>
  <si>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</si>
  <si>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</si>
  <si>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</si>
  <si>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</si>
  <si>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</si>
  <si>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</si>
  <si>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</si>
  <si>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</si>
  <si>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</si>
  <si>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</si>
  <si>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</si>
  <si>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</si>
  <si>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</si>
  <si>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</si>
  <si>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</si>
  <si>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</si>
  <si>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</si>
  <si>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</si>
  <si>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</si>
  <si>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</si>
  <si>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</si>
  <si>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</si>
  <si>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</si>
  <si>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</si>
  <si>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</si>
  <si>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</si>
  <si>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</si>
  <si>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</si>
  <si>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</si>
  <si>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</si>
  <si>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</si>
  <si>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</si>
  <si>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</si>
  <si>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</si>
  <si>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</si>
  <si>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</si>
  <si>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</si>
  <si>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</si>
  <si>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</si>
  <si>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</si>
  <si>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</si>
  <si>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</si>
  <si>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</si>
  <si>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</si>
  <si>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</si>
  <si>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</si>
  <si>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</si>
  <si>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</si>
  <si>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</si>
  <si>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</si>
  <si>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</si>
  <si>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</si>
  <si>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</si>
  <si>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</si>
  <si>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</si>
  <si>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</si>
  <si>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</si>
  <si>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</si>
  <si>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</si>
  <si>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</si>
  <si>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</si>
  <si>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</si>
  <si>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</si>
  <si>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</si>
  <si>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</si>
  <si>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</si>
  <si>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</si>
  <si>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</si>
  <si>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</si>
  <si>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</si>
  <si>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</si>
  <si>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</si>
  <si>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</si>
  <si>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</si>
  <si>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</si>
  <si>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</si>
  <si>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</si>
  <si>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</si>
  <si>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</si>
  <si>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</si>
  <si>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</si>
  <si>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</si>
  <si>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</si>
  <si>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</si>
  <si>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</si>
  <si>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</si>
  <si>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</si>
  <si>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</si>
  <si>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</si>
  <si>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</si>
  <si>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</si>
  <si>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</si>
  <si>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</si>
  <si>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</si>
  <si>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</si>
  <si>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</si>
  <si>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</si>
  <si>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</si>
  <si>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</si>
  <si>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</si>
  <si>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</si>
  <si>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</si>
  <si>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</si>
  <si>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</si>
  <si>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</si>
  <si>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</si>
  <si>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</si>
  <si>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</si>
  <si>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</si>
  <si>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</si>
  <si>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</si>
  <si>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</si>
  <si>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</si>
  <si>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</si>
  <si>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</si>
  <si>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</si>
  <si>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</si>
  <si>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</si>
  <si>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</si>
  <si>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</si>
  <si>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</si>
  <si>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</si>
  <si>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</si>
  <si>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</si>
  <si>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</si>
  <si>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</si>
  <si>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</si>
  <si>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</si>
  <si>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</si>
  <si>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</si>
  <si>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</si>
  <si>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</si>
  <si>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</si>
  <si>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</si>
  <si>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</si>
  <si>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</si>
  <si>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</si>
  <si>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</si>
  <si>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</si>
  <si>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</si>
  <si>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</si>
  <si>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</si>
  <si>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</si>
  <si>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</si>
  <si>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</si>
  <si>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</si>
  <si>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</si>
  <si>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</si>
  <si>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</si>
  <si>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</si>
  <si>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</si>
  <si>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</si>
  <si>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</si>
  <si>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</si>
  <si>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</si>
  <si>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</si>
  <si>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</si>
  <si>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</si>
  <si>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</si>
  <si>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</si>
  <si>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</si>
  <si>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</si>
  <si>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</si>
  <si>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</si>
  <si>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</si>
  <si>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</si>
  <si>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</si>
  <si>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</si>
  <si>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</si>
  <si>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</si>
  <si>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</si>
  <si>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</si>
  <si>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</si>
  <si>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</si>
  <si>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</si>
  <si>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</si>
  <si>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</si>
  <si>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</si>
  <si>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</si>
  <si>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</si>
  <si>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</si>
  <si>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</si>
  <si>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</si>
  <si>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</si>
  <si>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</si>
  <si>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</si>
  <si>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</si>
  <si>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</si>
  <si>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</si>
  <si>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</si>
  <si>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</si>
  <si>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</si>
  <si>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</si>
  <si>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</si>
  <si>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</si>
  <si>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</si>
  <si>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</si>
  <si>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</si>
  <si>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</si>
  <si>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</si>
  <si>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</si>
  <si>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</si>
  <si>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</si>
  <si>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</si>
  <si>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</si>
  <si>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</si>
  <si>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</si>
  <si>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</si>
  <si>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</si>
  <si>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</si>
  <si>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</si>
  <si>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</si>
  <si>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</si>
  <si>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</si>
  <si>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</si>
  <si>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</si>
  <si>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</si>
  <si>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</si>
  <si>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</si>
  <si>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</si>
  <si>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</si>
  <si>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</si>
  <si>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</si>
  <si>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</si>
  <si>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</si>
  <si>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</si>
  <si>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</si>
  <si>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</si>
  <si>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</si>
  <si>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</si>
  <si>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</si>
  <si>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</si>
  <si>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</si>
  <si>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</si>
  <si>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</si>
  <si>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</si>
  <si>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</si>
  <si>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</si>
  <si>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</si>
  <si>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</si>
  <si>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</si>
  <si>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</si>
  <si>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</si>
  <si>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</si>
  <si>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</si>
  <si>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</si>
  <si>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</si>
  <si>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</si>
  <si>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</si>
  <si>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</si>
  <si>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</si>
  <si>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</si>
  <si>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</si>
  <si>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</si>
  <si>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</si>
  <si>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</si>
  <si>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</si>
  <si>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</si>
  <si>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</si>
  <si>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</si>
  <si>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</si>
  <si>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</si>
  <si>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</si>
  <si>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</si>
  <si>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</si>
  <si>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</si>
  <si>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</si>
  <si>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</si>
  <si>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</si>
  <si>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</si>
  <si>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</si>
  <si>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</si>
  <si>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</si>
  <si>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</si>
  <si>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</si>
  <si>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</si>
  <si>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</si>
  <si>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</si>
  <si>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</si>
  <si>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</si>
  <si>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</si>
  <si>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</si>
  <si>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</si>
  <si>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</si>
  <si>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</si>
  <si>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</si>
  <si>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</si>
  <si>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</si>
  <si>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</si>
  <si>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</si>
  <si>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</si>
  <si>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</si>
  <si>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</si>
  <si>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</si>
  <si>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</si>
  <si>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</si>
  <si>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</si>
  <si>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</si>
  <si>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</si>
  <si>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</si>
  <si>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</si>
  <si>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</si>
  <si>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</si>
  <si>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</si>
  <si>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</si>
  <si>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</si>
  <si>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</si>
  <si>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</si>
  <si>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</si>
  <si>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</si>
  <si>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</si>
  <si>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</si>
  <si>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</si>
  <si>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</si>
  <si>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大阪府大阪市港区三先1丁目11番18号</t>
  </si>
  <si>
    <t>奥村組土木興業株式会社
取締役社長　奥村 安正</t>
  </si>
  <si>
    <t>奥村組土木興業株式会社</t>
  </si>
  <si>
    <t>06-6572-5301</t>
  </si>
  <si>
    <t>横浜市長</t>
  </si>
  <si>
    <t>06 総合工事業</t>
  </si>
  <si>
    <t>06-6572-5261</t>
    <phoneticPr fontId="3"/>
  </si>
  <si>
    <t>令和 7 年　6 月　26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</si>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</sst>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467</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1850</v>
      </c>
      <c r="N48" s="515"/>
      <c r="O48" s="516"/>
    </row>
    <row r="49" spans="3:21" ht="18" customHeight="1">
      <c r="C49" s="493" t="s">
        <v>11</v>
      </c>
      <c r="D49" s="494"/>
      <c r="E49" s="495"/>
      <c r="F49" s="548" t="s">
        <v>463</v>
      </c>
      <c r="G49" s="549"/>
      <c r="H49" s="549"/>
      <c r="I49" s="549"/>
      <c r="J49" s="549"/>
      <c r="K49" s="549"/>
      <c r="L49" s="126" t="s">
        <v>172</v>
      </c>
      <c r="M49" s="386"/>
      <c r="N49" s="517" t="s">
        <v>469</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50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1850</v>
      </c>
      <c r="I63" s="240" t="s">
        <v>4</v>
      </c>
      <c r="J63" s="473" t="s">
        <v>324</v>
      </c>
      <c r="K63" s="474"/>
      <c r="L63" s="475"/>
      <c r="M63" s="468">
        <f>+別紙!AA14</f>
        <v>1850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1850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3569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1800</v>
      </c>
      <c r="E24" s="629"/>
      <c r="F24" s="629"/>
      <c r="G24" s="194" t="s">
        <v>198</v>
      </c>
      <c r="H24" s="607">
        <f>+F12</f>
        <v>3569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3534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3569</v>
      </c>
      <c r="Q27" s="612"/>
      <c r="R27" s="612"/>
      <c r="S27" s="612"/>
      <c r="T27" s="44" t="s">
        <v>38</v>
      </c>
      <c r="U27" s="64"/>
      <c r="V27" s="64"/>
      <c r="Y27" s="62" t="s">
        <v>39</v>
      </c>
      <c r="Z27" s="65"/>
      <c r="AH27" s="53"/>
      <c r="AI27" s="53"/>
      <c r="AJ27" s="53"/>
      <c r="AK27" s="53"/>
      <c r="AL27" s="575">
        <f>+AH18+P27</f>
        <v>3569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3534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1800</v>
      </c>
      <c r="E29" s="629"/>
      <c r="F29" s="629"/>
      <c r="G29" s="194" t="s">
        <v>198</v>
      </c>
      <c r="H29" s="607">
        <f>+AL27</f>
        <v>3569</v>
      </c>
      <c r="I29" s="608"/>
      <c r="J29" s="194" t="s">
        <v>198</v>
      </c>
      <c r="M29" s="581"/>
      <c r="P29" s="56"/>
      <c r="Q29" s="144"/>
      <c r="R29" s="51" t="s">
        <v>183</v>
      </c>
      <c r="S29" s="583" t="s">
        <v>33</v>
      </c>
      <c r="T29" s="597"/>
      <c r="U29" s="597"/>
      <c r="V29" s="598"/>
      <c r="W29" s="48"/>
      <c r="X29" s="66"/>
      <c r="Y29" s="613" t="s">
        <v>258</v>
      </c>
      <c r="Z29" s="614"/>
      <c r="AA29" s="569">
        <v>35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438</v>
      </c>
      <c r="I30" s="608"/>
      <c r="J30" s="194" t="s">
        <v>198</v>
      </c>
      <c r="M30" s="581"/>
      <c r="P30" s="56"/>
      <c r="R30" s="611">
        <f>+ROUND(AA28,1)+ROUND(AA29,1)+ROUND(AA30,1)</f>
        <v>3569</v>
      </c>
      <c r="S30" s="612"/>
      <c r="T30" s="612"/>
      <c r="U30" s="612"/>
      <c r="V30" s="44" t="s">
        <v>16</v>
      </c>
      <c r="Y30" s="613" t="s">
        <v>186</v>
      </c>
      <c r="Z30" s="614"/>
      <c r="AA30" s="569"/>
      <c r="AB30" s="570"/>
      <c r="AC30" s="570"/>
      <c r="AD30" s="570"/>
      <c r="AE30" s="570"/>
      <c r="AF30" s="44" t="s">
        <v>13</v>
      </c>
      <c r="AL30" s="561">
        <v>438</v>
      </c>
      <c r="AM30" s="562"/>
      <c r="AN30" s="562"/>
      <c r="AO30" s="562"/>
      <c r="AP30" s="52" t="s">
        <v>13</v>
      </c>
      <c r="AS30" s="606"/>
      <c r="AT30" s="603"/>
      <c r="AU30" s="603"/>
      <c r="AV30" s="604"/>
      <c r="AW30" s="405"/>
    </row>
    <row r="31" spans="2:49" ht="27" customHeight="1" thickTop="1" thickBot="1">
      <c r="B31" s="640" t="s">
        <v>226</v>
      </c>
      <c r="C31" s="641"/>
      <c r="D31" s="629">
        <v>1800</v>
      </c>
      <c r="E31" s="629"/>
      <c r="F31" s="629"/>
      <c r="G31" s="194" t="s">
        <v>198</v>
      </c>
      <c r="H31" s="607">
        <f>+AS24</f>
        <v>3534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7"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奥村組土木興業株式会社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40</v>
      </c>
      <c r="E24" s="629"/>
      <c r="F24" s="629"/>
      <c r="G24" s="194" t="s">
        <v>198</v>
      </c>
      <c r="H24" s="607">
        <f>+F12</f>
        <v>67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67</v>
      </c>
      <c r="Q27" s="612"/>
      <c r="R27" s="612"/>
      <c r="S27" s="612"/>
      <c r="T27" s="44" t="s">
        <v>38</v>
      </c>
      <c r="U27" s="64"/>
      <c r="V27" s="64"/>
      <c r="Y27" s="62" t="s">
        <v>39</v>
      </c>
      <c r="Z27" s="65"/>
      <c r="AH27" s="53"/>
      <c r="AI27" s="53"/>
      <c r="AJ27" s="53"/>
      <c r="AK27" s="53"/>
      <c r="AL27" s="575">
        <f>+AH18+P27</f>
        <v>67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40</v>
      </c>
      <c r="E29" s="629"/>
      <c r="F29" s="629"/>
      <c r="G29" s="194" t="s">
        <v>198</v>
      </c>
      <c r="H29" s="607">
        <f>+AL27</f>
        <v>67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v>
      </c>
      <c r="I30" s="608"/>
      <c r="J30" s="194" t="s">
        <v>198</v>
      </c>
      <c r="M30" s="581"/>
      <c r="P30" s="56"/>
      <c r="R30" s="611">
        <f>+ROUND(AA28,1)+ROUND(AA29,1)+ROUND(AA30,1)</f>
        <v>67</v>
      </c>
      <c r="S30" s="612"/>
      <c r="T30" s="612"/>
      <c r="U30" s="612"/>
      <c r="V30" s="44" t="s">
        <v>16</v>
      </c>
      <c r="Y30" s="613" t="s">
        <v>186</v>
      </c>
      <c r="Z30" s="614"/>
      <c r="AA30" s="569"/>
      <c r="AB30" s="570"/>
      <c r="AC30" s="570"/>
      <c r="AD30" s="570"/>
      <c r="AE30" s="570"/>
      <c r="AF30" s="44" t="s">
        <v>13</v>
      </c>
      <c r="AL30" s="561">
        <v>2</v>
      </c>
      <c r="AM30" s="562"/>
      <c r="AN30" s="562"/>
      <c r="AO30" s="562"/>
      <c r="AP30" s="52" t="s">
        <v>13</v>
      </c>
      <c r="AS30" s="606"/>
      <c r="AT30" s="603"/>
      <c r="AU30" s="603"/>
      <c r="AV30" s="604"/>
      <c r="AW30" s="405"/>
    </row>
    <row r="31" spans="2:49" ht="27" customHeight="1" thickTop="1" thickBot="1">
      <c r="B31" s="640" t="s">
        <v>226</v>
      </c>
      <c r="C31" s="641"/>
      <c r="D31" s="629">
        <v>40</v>
      </c>
      <c r="E31" s="629"/>
      <c r="F31" s="629"/>
      <c r="G31" s="194" t="s">
        <v>198</v>
      </c>
      <c r="H31" s="607">
        <f>+AS24</f>
        <v>67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奥村組土木興業株式会社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v>
      </c>
      <c r="I9" s="319">
        <f>IF(OR(ｳ.廃油!D24&gt;0,ｳ.廃油!D24&lt;0),ｳ.廃油!D24,IF(I$19&gt;0,"0",0))</f>
        <v>0</v>
      </c>
      <c r="J9" s="319">
        <f>IF(OR(ｴ.廃酸!$D24&gt;0,ｴ.廃酸!$D24&lt;0),ｴ.廃酸!D24,IF(J$19&gt;0,"0",0))</f>
        <v>0</v>
      </c>
      <c r="K9" s="319">
        <f>IF(OR(ｵ.廃ｱﾙｶﾘ!$D24&gt;0,ｵ.廃ｱﾙｶﾘ!$D24&lt;0),ｵ.廃ｱﾙｶﾘ!D24,IF(K$19&gt;0,"0",0))</f>
        <v>0</v>
      </c>
      <c r="L9" s="319" t="str">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40</v>
      </c>
      <c r="AA9" s="321">
        <f>IF(SUM(G9:Z9)&gt;0,SUM(G9:Z9),IF(AA$19&gt;0,"0",0))</f>
        <v>1850</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40</v>
      </c>
      <c r="AA14" s="327">
        <f t="shared" si="0"/>
        <v>1850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40</v>
      </c>
      <c r="AA16" s="327">
        <f t="shared" si="0"/>
        <v>1850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29</v>
      </c>
      <c r="I19" s="331">
        <f t="shared" si="1"/>
        <v>0</v>
      </c>
      <c r="J19" s="331">
        <f t="shared" si="1"/>
        <v>0</v>
      </c>
      <c r="K19" s="331">
        <f t="shared" si="1"/>
        <v>0</v>
      </c>
      <c r="L19" s="331">
        <f t="shared" si="1"/>
        <v>1</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3569</v>
      </c>
      <c r="W19" s="331">
        <f t="shared" si="1"/>
        <v>0</v>
      </c>
      <c r="X19" s="331">
        <f t="shared" si="1"/>
        <v>0</v>
      </c>
      <c r="Y19" s="331">
        <f t="shared" si="1"/>
        <v>0</v>
      </c>
      <c r="Z19" s="332">
        <f t="shared" si="1"/>
        <v>67</v>
      </c>
      <c r="AA19" s="333">
        <f t="shared" ref="AA19:AA25" si="2">SUM(G19:Z19)</f>
        <v>3666</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29</v>
      </c>
      <c r="I41" s="367">
        <f t="shared" si="8"/>
        <v>0</v>
      </c>
      <c r="J41" s="367">
        <f t="shared" si="8"/>
        <v>0</v>
      </c>
      <c r="K41" s="367">
        <f t="shared" si="8"/>
        <v>0</v>
      </c>
      <c r="L41" s="367">
        <f t="shared" si="8"/>
        <v>1</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3569</v>
      </c>
      <c r="W41" s="367">
        <f t="shared" si="8"/>
        <v>0</v>
      </c>
      <c r="X41" s="367">
        <f t="shared" si="8"/>
        <v>0</v>
      </c>
      <c r="Y41" s="367">
        <f t="shared" si="8"/>
        <v>0</v>
      </c>
      <c r="Z41" s="368">
        <f t="shared" si="8"/>
        <v>67</v>
      </c>
      <c r="AA41" s="369">
        <f t="shared" si="4"/>
        <v>3666</v>
      </c>
    </row>
    <row r="42" spans="2:27" ht="20.45" customHeight="1">
      <c r="B42" s="167"/>
      <c r="C42" s="691"/>
      <c r="D42" s="207"/>
      <c r="E42" s="205" t="s">
        <v>262</v>
      </c>
      <c r="F42" s="383"/>
      <c r="G42" s="358">
        <f t="shared" ref="G42:Z42" si="9">SUM(G43:G45)</f>
        <v>0</v>
      </c>
      <c r="H42" s="358">
        <f t="shared" si="9"/>
        <v>29</v>
      </c>
      <c r="I42" s="358">
        <f t="shared" si="9"/>
        <v>0</v>
      </c>
      <c r="J42" s="358">
        <f t="shared" si="9"/>
        <v>0</v>
      </c>
      <c r="K42" s="358">
        <f t="shared" si="9"/>
        <v>0</v>
      </c>
      <c r="L42" s="358">
        <f t="shared" si="9"/>
        <v>1</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3569</v>
      </c>
      <c r="W42" s="358">
        <f t="shared" si="9"/>
        <v>0</v>
      </c>
      <c r="X42" s="358">
        <f t="shared" si="9"/>
        <v>0</v>
      </c>
      <c r="Y42" s="358">
        <f t="shared" si="9"/>
        <v>0</v>
      </c>
      <c r="Z42" s="359">
        <f t="shared" si="9"/>
        <v>67</v>
      </c>
      <c r="AA42" s="360">
        <f t="shared" si="4"/>
        <v>3666</v>
      </c>
    </row>
    <row r="43" spans="2:27" ht="20.45" customHeight="1">
      <c r="B43" s="167"/>
      <c r="C43" s="691"/>
      <c r="D43" s="208"/>
      <c r="E43" s="203"/>
      <c r="F43" s="201" t="s">
        <v>235</v>
      </c>
      <c r="G43" s="361">
        <f>+ｱ.燃え殻!$AA$28</f>
        <v>0</v>
      </c>
      <c r="H43" s="361">
        <f>+ｲ.汚泥!$AA$28</f>
        <v>29</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3534</v>
      </c>
      <c r="W43" s="361">
        <f>+ﾁ.動物のふん尿!$AA$28</f>
        <v>0</v>
      </c>
      <c r="X43" s="361">
        <f>+ﾂ.動物の死体!$AA$28</f>
        <v>0</v>
      </c>
      <c r="Y43" s="361">
        <f>+ﾃ.ばいじん!$AA$28</f>
        <v>0</v>
      </c>
      <c r="Z43" s="362">
        <f>+ﾄ.混合廃棄物その他!$AA$28</f>
        <v>67</v>
      </c>
      <c r="AA43" s="363">
        <f t="shared" si="4"/>
        <v>3630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1</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35</v>
      </c>
      <c r="W44" s="361">
        <f>+ﾁ.動物のふん尿!$AA$29</f>
        <v>0</v>
      </c>
      <c r="X44" s="361">
        <f>+ﾂ.動物の死体!$AA$29</f>
        <v>0</v>
      </c>
      <c r="Y44" s="361">
        <f>+ﾃ.ばいじん!$AA$29</f>
        <v>0</v>
      </c>
      <c r="Z44" s="362">
        <f>+ﾄ.混合廃棄物その他!$AA$29</f>
        <v>0</v>
      </c>
      <c r="AA44" s="363">
        <f t="shared" si="4"/>
        <v>36</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29</v>
      </c>
      <c r="I47" s="370">
        <f>+ｳ.廃油!$AL$27</f>
        <v>0</v>
      </c>
      <c r="J47" s="370">
        <f>+ｴ.廃酸!$AL$27</f>
        <v>0</v>
      </c>
      <c r="K47" s="370">
        <f>+ｵ.廃ｱﾙｶﾘ!$AL$27</f>
        <v>0</v>
      </c>
      <c r="L47" s="370">
        <f>+ｶ.廃ﾌﾟﾗ類!$AL$27</f>
        <v>1</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3569</v>
      </c>
      <c r="W47" s="370">
        <f>+ﾁ.動物のふん尿!$AL$27</f>
        <v>0</v>
      </c>
      <c r="X47" s="370">
        <f>+ﾂ.動物の死体!$AL$27</f>
        <v>0</v>
      </c>
      <c r="Y47" s="370">
        <f>+ﾃ.ばいじん!$AL$27</f>
        <v>0</v>
      </c>
      <c r="Z47" s="371">
        <f>+ﾄ.混合廃棄物その他!$AL$27</f>
        <v>67</v>
      </c>
      <c r="AA47" s="372">
        <f t="shared" si="4"/>
        <v>3666</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438</v>
      </c>
      <c r="W48" s="373">
        <f>+ﾁ.動物のふん尿!$AL$30</f>
        <v>0</v>
      </c>
      <c r="X48" s="373">
        <f>+ﾂ.動物の死体!$AL$30</f>
        <v>0</v>
      </c>
      <c r="Y48" s="373">
        <f>+ﾃ.ばいじん!$AL$30</f>
        <v>0</v>
      </c>
      <c r="Z48" s="374">
        <f>+ﾄ.混合廃棄物その他!$AL$30</f>
        <v>2</v>
      </c>
      <c r="AA48" s="375">
        <f t="shared" si="4"/>
        <v>440</v>
      </c>
    </row>
    <row r="49" spans="2:27" ht="20.45" customHeight="1">
      <c r="B49" s="167"/>
      <c r="C49" s="173"/>
      <c r="D49" s="409" t="s">
        <v>190</v>
      </c>
      <c r="E49" s="700" t="s">
        <v>239</v>
      </c>
      <c r="F49" s="701"/>
      <c r="G49" s="422">
        <f>+ｱ.燃え殻!$AS$24</f>
        <v>0</v>
      </c>
      <c r="H49" s="422">
        <f>+ｲ.汚泥!$AS$24</f>
        <v>29</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3534</v>
      </c>
      <c r="W49" s="422">
        <f>+ﾁ.動物のふん尿!$AS$24</f>
        <v>0</v>
      </c>
      <c r="X49" s="422">
        <f>+ﾂ.動物の死体!$AS$24</f>
        <v>0</v>
      </c>
      <c r="Y49" s="422">
        <f>+ﾃ.ばいじん!$AS$24</f>
        <v>0</v>
      </c>
      <c r="Z49" s="423">
        <f>+ﾄ.混合廃棄物その他!$AS$24</f>
        <v>67</v>
      </c>
      <c r="AA49" s="424">
        <f t="shared" si="4"/>
        <v>3630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39</v>
      </c>
      <c r="I63" s="406">
        <f t="shared" si="10"/>
        <v>0</v>
      </c>
      <c r="J63" s="406">
        <f t="shared" si="10"/>
        <v>0</v>
      </c>
      <c r="K63" s="406">
        <f t="shared" si="10"/>
        <v>0</v>
      </c>
      <c r="L63" s="406">
        <f t="shared" si="10"/>
        <v>1</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5369</v>
      </c>
      <c r="W63" s="406">
        <f t="shared" si="10"/>
        <v>0</v>
      </c>
      <c r="X63" s="406">
        <f t="shared" si="10"/>
        <v>0</v>
      </c>
      <c r="Y63" s="406">
        <f t="shared" si="10"/>
        <v>0</v>
      </c>
      <c r="Z63" s="406">
        <f t="shared" si="10"/>
        <v>107</v>
      </c>
      <c r="AA63" s="407">
        <f>+AA9+AA19+AA20</f>
        <v>5516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B1" sqref="B1"/>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26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大阪府大阪市港区三先1丁目11番18号</v>
      </c>
      <c r="K16" s="746"/>
      <c r="L16" s="747"/>
      <c r="M16" s="747"/>
      <c r="N16" s="747"/>
      <c r="O16" s="748"/>
    </row>
    <row r="17" spans="1:15" ht="26.25" customHeight="1">
      <c r="C17" s="78"/>
      <c r="H17" s="23" t="s">
        <v>7</v>
      </c>
      <c r="I17" s="23"/>
      <c r="J17" s="746" t="str">
        <f>+表紙!J40</f>
        <v>奥村組土木興業株式会社
取締役社長　奥村 安正</v>
      </c>
      <c r="K17" s="746"/>
      <c r="L17" s="747"/>
      <c r="M17" s="747"/>
      <c r="N17" s="747"/>
      <c r="O17" s="748"/>
    </row>
    <row r="18" spans="1:15">
      <c r="C18" s="78"/>
      <c r="J18" s="21" t="s">
        <v>8</v>
      </c>
      <c r="O18" s="79"/>
    </row>
    <row r="19" spans="1:15">
      <c r="C19" s="78"/>
      <c r="J19" s="24" t="s">
        <v>9</v>
      </c>
      <c r="K19" s="24"/>
      <c r="L19" s="759" t="str">
        <f>IF(+表紙!L42="","",+表紙!L42)</f>
        <v>06-6572-5301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奥村組土木興業株式会社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1850</v>
      </c>
      <c r="N25" s="783"/>
      <c r="O25" s="784"/>
    </row>
    <row r="26" spans="1:15" ht="18" customHeight="1">
      <c r="C26" s="493" t="s">
        <v>11</v>
      </c>
      <c r="D26" s="494"/>
      <c r="E26" s="495"/>
      <c r="F26" s="769" t="str">
        <f>+表紙!F49</f>
        <v>大阪府大阪市港区三先1丁目11番18号</v>
      </c>
      <c r="G26" s="770"/>
      <c r="H26" s="770"/>
      <c r="I26" s="770"/>
      <c r="J26" s="770"/>
      <c r="K26" s="770"/>
      <c r="L26" s="126" t="s">
        <v>172</v>
      </c>
      <c r="M26" s="222"/>
      <c r="N26" s="773" t="str">
        <f>IF(+表紙!N49="","",+表紙!N49)</f>
        <v>06-6572-5261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06 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50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1850</v>
      </c>
      <c r="I40" s="240" t="s">
        <v>4</v>
      </c>
      <c r="J40" s="473" t="s">
        <v>324</v>
      </c>
      <c r="K40" s="474"/>
      <c r="L40" s="475"/>
      <c r="M40" s="786">
        <f>+表紙!M63</f>
        <v>1850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1850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29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29</v>
      </c>
      <c r="Q27" s="612"/>
      <c r="R27" s="612"/>
      <c r="S27" s="612"/>
      <c r="T27" s="44" t="s">
        <v>38</v>
      </c>
      <c r="U27" s="64"/>
      <c r="V27" s="64"/>
      <c r="Y27" s="62" t="s">
        <v>39</v>
      </c>
      <c r="Z27" s="65"/>
      <c r="AH27" s="53"/>
      <c r="AI27" s="53"/>
      <c r="AJ27" s="53"/>
      <c r="AK27" s="53"/>
      <c r="AL27" s="575">
        <f>+AH18+P27</f>
        <v>29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29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29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2"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v>
      </c>
      <c r="Q27" s="612"/>
      <c r="R27" s="612"/>
      <c r="S27" s="612"/>
      <c r="T27" s="44" t="s">
        <v>38</v>
      </c>
      <c r="U27" s="64"/>
      <c r="V27" s="64"/>
      <c r="Y27" s="62" t="s">
        <v>39</v>
      </c>
      <c r="Z27" s="65"/>
      <c r="AH27" s="53"/>
      <c r="AI27" s="53"/>
      <c r="AJ27" s="53"/>
      <c r="AK27" s="53"/>
      <c r="AL27" s="575">
        <f>+AH18+P27</f>
        <v>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1</v>
      </c>
      <c r="I29" s="608"/>
      <c r="J29" s="194" t="s">
        <v>198</v>
      </c>
      <c r="M29" s="581"/>
      <c r="P29" s="56"/>
      <c r="Q29" s="144"/>
      <c r="R29" s="51" t="s">
        <v>183</v>
      </c>
      <c r="S29" s="583" t="s">
        <v>33</v>
      </c>
      <c r="T29" s="597"/>
      <c r="U29" s="597"/>
      <c r="V29" s="598"/>
      <c r="W29" s="48"/>
      <c r="X29" s="66"/>
      <c r="Y29" s="613" t="s">
        <v>258</v>
      </c>
      <c r="Z29" s="614"/>
      <c r="AA29" s="569">
        <v>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奥村組土木興業株式会社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2025-06-27T08:30:18Z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