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9602A684-CFFB-4679-83C9-EC92B7A824B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firstSheet="8" activeTab="23"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2" i="94" s="1"/>
  <c r="AK27" i="82"/>
  <c r="X32" i="94"/>
  <c r="X31" i="94" s="1"/>
  <c r="X26" i="94" s="1"/>
  <c r="X18" i="82"/>
  <c r="O16" i="83"/>
  <c r="Y50" i="94" s="1"/>
  <c r="X21" i="83"/>
  <c r="AK27" i="83"/>
  <c r="O14" i="94"/>
  <c r="H27" i="94"/>
  <c r="X27" i="94"/>
  <c r="X21" i="78"/>
  <c r="O16" i="79"/>
  <c r="R50" i="94" s="1"/>
  <c r="X21" i="89"/>
  <c r="F12" i="83"/>
  <c r="O10" i="94"/>
  <c r="O17" i="94"/>
  <c r="O13" i="94"/>
  <c r="AA23" i="94"/>
  <c r="Y38" i="94"/>
  <c r="Y37" i="94" s="1"/>
  <c r="Y19" i="94" s="1"/>
  <c r="AA40" i="94"/>
  <c r="AK27" i="77"/>
  <c r="AK27" i="74"/>
  <c r="AK27" i="2"/>
  <c r="G38" i="94"/>
  <c r="G37" i="94" s="1"/>
  <c r="G19" i="94" s="1"/>
  <c r="X21" i="85"/>
  <c r="O16" i="85"/>
  <c r="M50" i="94" s="1"/>
  <c r="F12" i="78"/>
  <c r="AK27" i="78"/>
  <c r="X18" i="81"/>
  <c r="AK27" i="81"/>
  <c r="AK31" i="81" s="1"/>
  <c r="S52" i="94" s="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8" i="94" l="1"/>
  <c r="O15" i="94"/>
  <c r="O9" i="94"/>
  <c r="O55" i="94" s="1"/>
  <c r="O16" i="94"/>
  <c r="O11"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<sst xmlns="http://schemas.openxmlformats.org/spreadsheetml/2006/main" count="3175" uniqueCount="460">
  <si>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</si>
  <si>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</si>
  <si>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</si>
  <si>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</si>
  <si>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</si>
  <si>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</si>
  <si>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</si>
  <si>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</si>
  <si>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</si>
  <si>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</si>
  <si>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</si>
  <si>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</si>
  <si>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</si>
  <si>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</si>
  <si>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</si>
  <si>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</si>
  <si>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</si>
  <si>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</si>
  <si>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</si>
  <si>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</si>
  <si>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</si>
  <si>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</si>
  <si>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</si>
  <si>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</si>
  <si>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</si>
  <si>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</si>
  <si>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</si>
  <si>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</si>
  <si>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</si>
  <si>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</si>
  <si>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</si>
  <si>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</si>
  <si>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</si>
  <si>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</si>
  <si>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</si>
  <si>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</si>
  <si>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</si>
  <si>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</si>
  <si>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</si>
  <si>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</si>
  <si>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</si>
  <si>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</si>
  <si>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</si>
  <si>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</si>
  <si>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</si>
  <si>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</si>
  <si>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</si>
  <si>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</si>
  <si>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</si>
  <si>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</si>
  <si>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</si>
  <si>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</si>
  <si>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</si>
  <si>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</si>
  <si>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</si>
  <si>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</si>
  <si>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</si>
  <si>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</si>
  <si>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</si>
  <si>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</si>
  <si>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</si>
  <si>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</si>
  <si>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</si>
  <si>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</si>
  <si>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</si>
  <si>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</si>
  <si>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</si>
  <si>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</si>
  <si>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</si>
  <si>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</si>
  <si>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</si>
  <si>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</si>
  <si>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</si>
  <si>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</si>
  <si>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</si>
  <si>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</si>
  <si>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</si>
  <si>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</si>
  <si>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</si>
  <si>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</si>
  <si>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</si>
  <si>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</si>
  <si>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</si>
  <si>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</si>
  <si>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</si>
  <si>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</si>
  <si>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</si>
  <si>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</si>
  <si>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</si>
  <si>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</si>
  <si>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</si>
  <si>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</si>
  <si>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</si>
  <si>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</si>
  <si>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</si>
  <si>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</si>
  <si>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</si>
  <si>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</si>
  <si>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</si>
  <si>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</si>
  <si>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</si>
  <si>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</si>
  <si>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</si>
  <si>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</si>
  <si>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</si>
  <si>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</si>
  <si>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</si>
  <si>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</si>
  <si>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</si>
  <si>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</si>
  <si>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</si>
  <si>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</si>
  <si>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</si>
  <si>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</si>
  <si>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</si>
  <si>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</si>
  <si>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</si>
  <si>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</si>
  <si>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</si>
  <si>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</si>
  <si>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</si>
  <si>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</si>
  <si>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</si>
  <si>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</si>
  <si>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</si>
  <si>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</si>
  <si>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</si>
  <si>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</si>
  <si>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</si>
  <si>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</si>
  <si>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</si>
  <si>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</si>
  <si>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</si>
  <si>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</si>
  <si>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</si>
  <si>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</si>
  <si>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</si>
  <si>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</si>
  <si>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</si>
  <si>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</si>
  <si>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</si>
  <si>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</si>
  <si>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</si>
  <si>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</si>
  <si>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</si>
  <si>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</si>
  <si>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</si>
  <si>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</si>
  <si>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</si>
  <si>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</si>
  <si>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</si>
  <si>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</si>
  <si>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</si>
  <si>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</si>
  <si>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</si>
  <si>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</si>
  <si>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</si>
  <si>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</si>
  <si>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</si>
  <si>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</si>
  <si>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</si>
  <si>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</si>
  <si>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</si>
  <si>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</si>
  <si>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</si>
  <si>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</si>
  <si>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</si>
  <si>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</si>
  <si>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</si>
  <si>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</si>
  <si>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</si>
  <si>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</si>
  <si>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</si>
  <si>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</si>
  <si>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</si>
  <si>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</si>
  <si>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</si>
  <si>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</si>
  <si>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</si>
  <si>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</si>
  <si>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</si>
  <si>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</si>
  <si>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</si>
  <si>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</si>
  <si>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</si>
  <si>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</si>
  <si>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</si>
  <si>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</si>
  <si>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</si>
  <si>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</si>
  <si>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</si>
  <si>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</si>
  <si>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</si>
  <si>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</si>
  <si>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</si>
  <si>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</si>
  <si>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</si>
  <si>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</si>
  <si>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</si>
  <si>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</si>
  <si>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</si>
  <si>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</si>
  <si>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</si>
  <si>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</si>
  <si>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</si>
  <si>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</si>
  <si>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</si>
  <si>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</si>
  <si>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</si>
  <si>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</si>
  <si>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</si>
  <si>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</si>
  <si>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</si>
  <si>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</si>
  <si>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</si>
  <si>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</si>
  <si>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</si>
  <si>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</si>
  <si>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</si>
  <si>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</si>
  <si>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</si>
  <si>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</si>
  <si>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</si>
  <si>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</si>
  <si>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</si>
  <si>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</si>
  <si>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</si>
  <si>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</si>
  <si>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</si>
  <si>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</si>
  <si>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</si>
  <si>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</si>
  <si>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</si>
  <si>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</si>
  <si>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</si>
  <si>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</si>
  <si>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</si>
  <si>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</si>
  <si>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</si>
  <si>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</si>
  <si>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</si>
  <si>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</si>
  <si>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</si>
  <si>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</si>
  <si>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</si>
  <si>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</si>
  <si>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</si>
  <si>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</si>
  <si>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</si>
  <si>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</si>
  <si>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</si>
  <si>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</si>
  <si>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</si>
  <si>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</si>
  <si>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</si>
  <si>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</si>
  <si>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</si>
  <si>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</si>
  <si>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</si>
  <si>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</si>
  <si>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</si>
  <si>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</si>
  <si>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</si>
  <si>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</si>
  <si>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</si>
  <si>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</si>
  <si>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</si>
  <si>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</si>
  <si>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</si>
  <si>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</si>
  <si>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</si>
  <si>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</si>
  <si>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</si>
  <si>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</si>
  <si>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</si>
  <si>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</si>
  <si>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</si>
  <si>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</si>
  <si>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</si>
  <si>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</si>
  <si>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</si>
  <si>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</si>
  <si>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</si>
  <si>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</si>
  <si>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</si>
  <si>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</si>
  <si>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</si>
  <si>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</si>
  <si>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</si>
  <si>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</si>
  <si>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</si>
  <si>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</si>
  <si>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</si>
  <si>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</si>
  <si>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</si>
  <si>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</si>
  <si>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</si>
  <si>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</si>
  <si>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</si>
  <si>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</si>
  <si>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</si>
  <si>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</si>
  <si>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</si>
  <si>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</si>
  <si>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</si>
  <si>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</si>
  <si>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</si>
  <si>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</si>
  <si>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</si>
  <si>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</si>
  <si>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</si>
  <si>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</si>
  <si>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</si>
  <si>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</si>
  <si>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</si>
  <si>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</si>
  <si>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</si>
  <si>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</si>
  <si>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</si>
  <si>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</si>
  <si>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</si>
  <si>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</si>
  <si>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</si>
  <si>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</si>
  <si>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</si>
  <si>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</si>
  <si>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</si>
  <si>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</si>
  <si>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</si>
  <si>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</si>
  <si>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</si>
  <si>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</si>
  <si>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</si>
  <si>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</si>
  <si>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</si>
  <si>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</si>
  <si>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</si>
  <si>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</si>
  <si>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</si>
  <si>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</si>
  <si>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</si>
  <si>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</si>
  <si>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</si>
  <si>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</si>
  <si>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</si>
  <si>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</si>
  <si>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</si>
  <si>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</si>
  <si>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</si>
  <si>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</si>
  <si>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</si>
  <si>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</si>
  <si>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</si>
  <si>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</si>
  <si>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</si>
  <si>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</si>
  <si>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</si>
  <si>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</si>
  <si>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</si>
  <si>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</si>
  <si>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</si>
  <si>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</si>
  <si>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</si>
  <si>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</si>
  <si>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</si>
  <si>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</si>
  <si>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</si>
  <si>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</si>
  <si>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</si>
  <si>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</si>
  <si>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</si>
  <si>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</si>
  <si>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</si>
  <si>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</si>
  <si>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</si>
  <si>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</si>
  <si>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</si>
  <si>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</si>
  <si>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</si>
  <si>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</si>
  <si>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</si>
  <si>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</si>
  <si>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</si>
  <si>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</si>
  <si>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</si>
  <si>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</si>
  <si>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</si>
  <si>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</si>
  <si>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</si>
  <si>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</si>
  <si>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</si>
  <si>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</si>
  <si>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</si>
  <si>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</si>
  <si>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</si>
  <si>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</si>
  <si>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</si>
  <si>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</si>
  <si>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</si>
  <si>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</si>
  <si>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</si>
  <si>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</si>
  <si>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</si>
  <si>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</si>
  <si>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</si>
  <si>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</si>
  <si>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</si>
  <si>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</si>
  <si>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</si>
  <si>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</si>
  <si>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</si>
  <si>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</si>
  <si>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</si>
  <si>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</si>
  <si>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</si>
  <si>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</si>
  <si>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</si>
  <si>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</si>
  <si>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</si>
  <si>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</si>
  <si>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</si>
  <si>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</si>
  <si>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</si>
  <si>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</si>
  <si>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</si>
  <si>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</si>
  <si>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</si>
  <si>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</si>
  <si>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</si>
  <si>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</si>
  <si>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</si>
  <si>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</si>
  <si>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</si>
  <si>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</si>
  <si>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</si>
  <si>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</si>
  <si>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</si>
  <si>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</si>
  <si>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</si>
  <si>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</si>
  <si>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</si>
  <si>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</si>
  <si>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</si>
  <si>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</si>
  <si>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</si>
  <si>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</si>
  <si>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７年    ６月    ２０日</t>
    <phoneticPr fontId="3"/>
  </si>
  <si>
    <t>神奈川県厚木市岡田３丁目１番２０号グランツ・フィオーレ１階</t>
    <phoneticPr fontId="3"/>
  </si>
  <si>
    <t>大東建託株式会社厚木支店　支店長　飯田　直也</t>
    <phoneticPr fontId="3"/>
  </si>
  <si>
    <t>046-229-9561</t>
    <phoneticPr fontId="3"/>
  </si>
  <si>
    <t>大東建託株式会社　厚木支店</t>
    <phoneticPr fontId="3"/>
  </si>
  <si>
    <t>総合工事業</t>
    <phoneticPr fontId="3"/>
  </si>
  <si>
    <t xml:space="preserve">
がれき類　→ 破砕 → 再生砕石として再生利用
廃ﾌﾟﾗｽﾁｯｸ → 破砕､圧縮梱包 → 原料、燃料として再生利用　→ 埋立
金属くず　→ 切断、破砕　→　原料として再利用
紙くず　　→ 圧縮梱包 → 製紙原料等として再生利用
木くず　　→ 破砕 → ﾁｯﾌﾟ・燃料等として再生利用
ｶﾞﾗｽくず､ｺﾝｸﾘｰﾄくず及び陶磁器くず　→　破砕　→　再利用または埋立　　　　　　　　　　　　　　　　　　　　　　　　　　　　　　　　　　　　　　　　　　　　　　　　繊維くず　→破砕　→原料、燃料として再生利用又は埋立　　　　　　　　　　　　　　　　　　　　　　　　　　　　　　　　　　　混合　　　→ 中間処理施設で分別 →再生利用又は埋立　　　　　　　　　　　　　　　　　　　</t>
    <rPh sb="290" eb="292">
      <t>コンゴウ</t>
    </rPh>
    <rPh sb="297" eb="299">
      <t>チュウカン</t>
    </rPh>
    <rPh sb="299" eb="301">
      <t>ショリ</t>
    </rPh>
    <rPh sb="301" eb="303">
      <t>シセツ</t>
    </rPh>
    <rPh sb="304" eb="306">
      <t>ブンベツ</t>
    </rPh>
    <rPh sb="308" eb="310">
      <t>サイセイ</t>
    </rPh>
    <rPh sb="310" eb="312">
      <t>リヨウ</t>
    </rPh>
    <rPh sb="312" eb="313">
      <t>マタ</t>
    </rPh>
    <phoneticPr fontId="3"/>
  </si>
  <si>
    <t>・全社的、支店それぞれにおいて廃棄物処理に関する検討（廃棄物の発生抑制、減量化、循環利用（再使用、再生利用）、適正処理の推進、計画的な廃棄物の管理運営を行う上で必要な事項を検討する）　　　　　　　　　　　　　　　　　　　　　　　　　　　　　　　　　　　　　　　　　　　　　　　　　　　　　・全社的、支店それぞれにおいて廃棄物処理方針の策定　　　　　　　　　　　　　　　　　　　　　　　　　　　　　　　　　　　　　　　　　　　　　　　　　　　　　　　　　・廃棄物処理に関する各種事項の決定　・廃棄物処理計画の作成　・産業廃棄物管理票の交付、管理　・監督官庁への各種報告　・産廃協力業者に対する教育、指導　・委託契約の締結、契約書の管理</t>
    <phoneticPr fontId="3"/>
  </si>
  <si>
    <t>・電子マニフェストの導入。　　　
・古紙のゼロエミッションの取り組み。　　　　　　　　　　　　　　　　　　　　　　　　　　　　　　　　　　　　　　　　　　　　・協力業者へ分別の指導・教育を実施。　　　　　　　　　　　　　　　　　　　　　　　　　　　　　　　　　　　　　　　　　　　・解体現場に於ける金属くずの産廃処理量を削減する。　　　　　　　　　　　　　　　　　　　　　　　　　　　　　　　　　　・広域認定での再資源化促進。　　　　　　　　　　　　　　　　　　　　　　　　　　　　　　　　　　　　　　　　　　　　　　　　・端材の有効利用による処分量削減。</t>
    <phoneticPr fontId="3"/>
  </si>
  <si>
    <t>・古紙のゼロエミッションの取り組み。　　　　　　　　　　　　　　　　　　　　　　　　　　　　　　　　　　　　　　　　　　　　　　　　　　　　　　・協力業者へ分別の指導・教育を実施。　　　　　　　　　　　　　　　　　　　　　　　　　　　　　　　　　　　　　　　　　　　・解体現場に於ける金属くずの産廃処理量を削減する。　　　　　　　　　　　　　　　　　　　　　　　　　　　　　　　　　　・広域認定での再資源化促進。　　　　　　　　　　　　　　　　　　　　　　　　　　　　　　　　　　　　　　　　　　　　　　　　　・端材の有効利用による処分量削減。
・工場生産によるパネル化で現場加工を削減。</t>
    <phoneticPr fontId="3"/>
  </si>
  <si>
    <t>・木くず、紙くず、廃プラスチック、石膏ボード、金属くずの分別を各現場にて実施。
・分別推進看板の現場掲示。　　　　　　　　　　　　　　　　　　　　　　　　　　　　　　　　　　　　　　　　　　　　　　　　　　・現場での作業員への直接指導。</t>
    <phoneticPr fontId="3"/>
  </si>
  <si>
    <t>・木くず、紙くず、廃プラスチック、石膏ボード、金属くずの分別を各現場にて実施。
・分別推進看板の現場掲示。　　　　　　　　　　　　　　　　　　　　　　　　　　　　
・現場での作業員への直接指導。　　　
・狭小現場での分別の仕組をつくる。</t>
    <phoneticPr fontId="3"/>
  </si>
  <si>
    <t>・木くず、紙くず、廃プラスチック、石膏ボード、金属くずの分別を各現場にて実施。
・分別推進看板の現場掲示。　　　　　　　　　　　　　　　　　　　　　　　　　　　　
・現場での作業員への直接指導。　　　</t>
    <phoneticPr fontId="3"/>
  </si>
  <si>
    <t>・木くず、紙くず、廃プラスチック、石膏ボード、金属くずの分別を各現場にて実施。
・分別推進看板の現場掲示。　　　　　　　　　　　　　　　　　　　　　　　　　　　　
・現場での作業員への直接指導。　　　
・狭小現場での分別、検証、フィードバックの仕組をつくる。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</si>
</sst>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view="pageBreakPreview" topLeftCell="B224" zoomScale="115" zoomScaleNormal="115" zoomScaleSheetLayoutView="115" workbookViewId="0">
      <selection activeCell="F231" sqref="F231:U239"/>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446</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447</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448</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449</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450</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1789</v>
      </c>
      <c r="Q49" s="726"/>
      <c r="R49" s="726"/>
      <c r="S49" s="726"/>
      <c r="T49" s="726"/>
      <c r="U49" s="727"/>
    </row>
    <row r="50" spans="3:54" ht="26.25" customHeight="1" x14ac:dyDescent="0.15">
      <c r="C50" s="697" t="s">
        <v>11</v>
      </c>
      <c r="D50" s="698"/>
      <c r="E50" s="699"/>
      <c r="F50" s="708" t="s">
        <v>447</v>
      </c>
      <c r="G50" s="709"/>
      <c r="H50" s="709"/>
      <c r="I50" s="709"/>
      <c r="J50" s="709"/>
      <c r="K50" s="709"/>
      <c r="L50" s="709"/>
      <c r="M50" s="709"/>
      <c r="N50" s="592" t="s">
        <v>172</v>
      </c>
      <c r="O50" s="595"/>
      <c r="P50" s="596"/>
      <c r="Q50" s="712" t="s">
        <v>449</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149</v>
      </c>
      <c r="G54" s="793"/>
      <c r="H54" s="793"/>
      <c r="I54" s="793"/>
      <c r="J54" s="793"/>
      <c r="K54" s="793"/>
      <c r="L54" s="38" t="s">
        <v>48</v>
      </c>
      <c r="M54" s="38"/>
      <c r="N54" s="797" t="s">
        <v>451</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14794</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102</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452</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453</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1019.1999999999999</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454</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8</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1059</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455</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456</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457</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1019.1999999999999</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376.5</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623.5</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458</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1059</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391.20000000000005</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647.6</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459</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9" workbookViewId="0">
      <selection activeCell="F30" sqref="F30:G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1.3</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1.3</v>
      </c>
      <c r="P27" s="881"/>
      <c r="Q27" s="881"/>
      <c r="R27" s="881"/>
      <c r="S27" s="59" t="s">
        <v>38</v>
      </c>
      <c r="T27" s="80"/>
      <c r="U27" s="80"/>
      <c r="X27" s="78" t="s">
        <v>39</v>
      </c>
      <c r="Y27" s="81"/>
      <c r="AG27" s="68"/>
      <c r="AH27" s="68"/>
      <c r="AI27" s="68"/>
      <c r="AJ27" s="68"/>
      <c r="AK27" s="831">
        <f>+AG18+O27</f>
        <v>1.3</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1.3</v>
      </c>
      <c r="G29" s="837"/>
      <c r="H29" s="234" t="s">
        <v>198</v>
      </c>
      <c r="L29" s="845"/>
      <c r="O29" s="71"/>
      <c r="P29" s="163"/>
      <c r="Q29" s="66" t="s">
        <v>183</v>
      </c>
      <c r="R29" s="842" t="s">
        <v>33</v>
      </c>
      <c r="S29" s="884"/>
      <c r="T29" s="884"/>
      <c r="U29" s="885"/>
      <c r="V29" s="63"/>
      <c r="W29" s="82"/>
      <c r="X29" s="889" t="s">
        <v>315</v>
      </c>
      <c r="Y29" s="890"/>
      <c r="Z29" s="833">
        <v>1.3</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1.3</v>
      </c>
      <c r="R30" s="881"/>
      <c r="S30" s="881"/>
      <c r="T30" s="881"/>
      <c r="U30" s="59" t="s">
        <v>16</v>
      </c>
      <c r="X30" s="889" t="s">
        <v>186</v>
      </c>
      <c r="Y30" s="890"/>
      <c r="Z30" s="833"/>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6"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4.9000000000000004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4.7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4.9000000000000004</v>
      </c>
      <c r="P27" s="881"/>
      <c r="Q27" s="881"/>
      <c r="R27" s="881"/>
      <c r="S27" s="59" t="s">
        <v>38</v>
      </c>
      <c r="T27" s="80"/>
      <c r="U27" s="80"/>
      <c r="X27" s="78" t="s">
        <v>39</v>
      </c>
      <c r="Y27" s="81"/>
      <c r="AG27" s="68"/>
      <c r="AH27" s="68"/>
      <c r="AI27" s="68"/>
      <c r="AJ27" s="68"/>
      <c r="AK27" s="831">
        <f>+AG18+O27</f>
        <v>4.9000000000000004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4.7</v>
      </c>
      <c r="G29" s="837"/>
      <c r="H29" s="234" t="s">
        <v>198</v>
      </c>
      <c r="L29" s="845"/>
      <c r="O29" s="71"/>
      <c r="P29" s="163"/>
      <c r="Q29" s="66" t="s">
        <v>183</v>
      </c>
      <c r="R29" s="842" t="s">
        <v>33</v>
      </c>
      <c r="S29" s="884"/>
      <c r="T29" s="884"/>
      <c r="U29" s="885"/>
      <c r="V29" s="63"/>
      <c r="W29" s="82"/>
      <c r="X29" s="889" t="s">
        <v>315</v>
      </c>
      <c r="Y29" s="890"/>
      <c r="Z29" s="833">
        <v>4.9000000000000004</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4.7</v>
      </c>
      <c r="G30" s="837"/>
      <c r="H30" s="234" t="s">
        <v>198</v>
      </c>
      <c r="L30" s="845"/>
      <c r="O30" s="71"/>
      <c r="Q30" s="847">
        <f>+ROUND(Z28,1)+ROUND(Z29,1)+ROUND(Z30,1)</f>
        <v>4.9000000000000004</v>
      </c>
      <c r="R30" s="881"/>
      <c r="S30" s="881"/>
      <c r="T30" s="881"/>
      <c r="U30" s="59" t="s">
        <v>16</v>
      </c>
      <c r="X30" s="889" t="s">
        <v>186</v>
      </c>
      <c r="Y30" s="890"/>
      <c r="Z30" s="833"/>
      <c r="AA30" s="834"/>
      <c r="AB30" s="834"/>
      <c r="AC30" s="834"/>
      <c r="AD30" s="834"/>
      <c r="AE30" s="59" t="s">
        <v>13</v>
      </c>
      <c r="AK30" s="818">
        <v>4.9000000000000004</v>
      </c>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1"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137.69999999999999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132.5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78.3</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137.69999999999999</v>
      </c>
      <c r="P27" s="881"/>
      <c r="Q27" s="881"/>
      <c r="R27" s="881"/>
      <c r="S27" s="59" t="s">
        <v>38</v>
      </c>
      <c r="T27" s="80"/>
      <c r="U27" s="80"/>
      <c r="X27" s="78" t="s">
        <v>39</v>
      </c>
      <c r="Y27" s="81"/>
      <c r="AG27" s="68"/>
      <c r="AH27" s="68"/>
      <c r="AI27" s="68"/>
      <c r="AJ27" s="68"/>
      <c r="AK27" s="831">
        <f>+AG18+O27</f>
        <v>137.69999999999999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78.3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132.5</v>
      </c>
      <c r="G29" s="837"/>
      <c r="H29" s="234" t="s">
        <v>198</v>
      </c>
      <c r="L29" s="845"/>
      <c r="O29" s="71"/>
      <c r="P29" s="163"/>
      <c r="Q29" s="66" t="s">
        <v>183</v>
      </c>
      <c r="R29" s="842" t="s">
        <v>33</v>
      </c>
      <c r="S29" s="884"/>
      <c r="T29" s="884"/>
      <c r="U29" s="885"/>
      <c r="V29" s="63"/>
      <c r="W29" s="82"/>
      <c r="X29" s="889" t="s">
        <v>315</v>
      </c>
      <c r="Y29" s="890"/>
      <c r="Z29" s="833">
        <v>59.4</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52.9</v>
      </c>
      <c r="G30" s="837"/>
      <c r="H30" s="234" t="s">
        <v>198</v>
      </c>
      <c r="L30" s="845"/>
      <c r="O30" s="71"/>
      <c r="Q30" s="847">
        <f>+ROUND(Z28,1)+ROUND(Z29,1)+ROUND(Z30,1)</f>
        <v>137.69999999999999</v>
      </c>
      <c r="R30" s="881"/>
      <c r="S30" s="881"/>
      <c r="T30" s="881"/>
      <c r="U30" s="59" t="s">
        <v>16</v>
      </c>
      <c r="X30" s="889" t="s">
        <v>186</v>
      </c>
      <c r="Y30" s="890"/>
      <c r="Z30" s="833"/>
      <c r="AA30" s="834"/>
      <c r="AB30" s="834"/>
      <c r="AC30" s="834"/>
      <c r="AD30" s="834"/>
      <c r="AE30" s="59" t="s">
        <v>13</v>
      </c>
      <c r="AK30" s="818">
        <v>54.9</v>
      </c>
      <c r="AL30" s="819"/>
      <c r="AM30" s="819"/>
      <c r="AN30" s="819"/>
      <c r="AO30" s="67" t="s">
        <v>13</v>
      </c>
      <c r="AR30" s="830"/>
      <c r="AS30" s="827"/>
      <c r="AT30" s="827"/>
      <c r="AU30" s="828"/>
    </row>
    <row r="31" spans="2:48" ht="27" customHeight="1" thickTop="1" thickBot="1" x14ac:dyDescent="0.2">
      <c r="B31" s="853" t="s">
        <v>375</v>
      </c>
      <c r="C31" s="842"/>
      <c r="D31" s="842"/>
      <c r="E31" s="843"/>
      <c r="F31" s="836">
        <v>75.400000000000006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2"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582.9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561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425.8</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582.9</v>
      </c>
      <c r="P27" s="881"/>
      <c r="Q27" s="881"/>
      <c r="R27" s="881"/>
      <c r="S27" s="59" t="s">
        <v>38</v>
      </c>
      <c r="T27" s="80"/>
      <c r="U27" s="80"/>
      <c r="X27" s="78" t="s">
        <v>39</v>
      </c>
      <c r="Y27" s="81"/>
      <c r="AG27" s="68"/>
      <c r="AH27" s="68"/>
      <c r="AI27" s="68"/>
      <c r="AJ27" s="68"/>
      <c r="AK27" s="831">
        <f>+AG18+O27</f>
        <v>582.9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425.8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561</v>
      </c>
      <c r="G29" s="837"/>
      <c r="H29" s="234" t="s">
        <v>198</v>
      </c>
      <c r="L29" s="845"/>
      <c r="O29" s="71"/>
      <c r="P29" s="163"/>
      <c r="Q29" s="66" t="s">
        <v>183</v>
      </c>
      <c r="R29" s="842" t="s">
        <v>33</v>
      </c>
      <c r="S29" s="884"/>
      <c r="T29" s="884"/>
      <c r="U29" s="885"/>
      <c r="V29" s="63"/>
      <c r="W29" s="82"/>
      <c r="X29" s="889" t="s">
        <v>315</v>
      </c>
      <c r="Y29" s="890"/>
      <c r="Z29" s="833">
        <v>157.1</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150.1</v>
      </c>
      <c r="G30" s="837"/>
      <c r="H30" s="234" t="s">
        <v>198</v>
      </c>
      <c r="L30" s="845"/>
      <c r="O30" s="71"/>
      <c r="Q30" s="847">
        <f>+ROUND(Z28,1)+ROUND(Z29,1)+ROUND(Z30,1)</f>
        <v>582.9</v>
      </c>
      <c r="R30" s="881"/>
      <c r="S30" s="881"/>
      <c r="T30" s="881"/>
      <c r="U30" s="59" t="s">
        <v>16</v>
      </c>
      <c r="X30" s="889" t="s">
        <v>186</v>
      </c>
      <c r="Y30" s="890"/>
      <c r="Z30" s="833"/>
      <c r="AA30" s="834"/>
      <c r="AB30" s="834"/>
      <c r="AC30" s="834"/>
      <c r="AD30" s="834"/>
      <c r="AE30" s="59" t="s">
        <v>13</v>
      </c>
      <c r="AK30" s="818">
        <v>156</v>
      </c>
      <c r="AL30" s="819"/>
      <c r="AM30" s="819"/>
      <c r="AN30" s="819"/>
      <c r="AO30" s="67" t="s">
        <v>13</v>
      </c>
      <c r="AR30" s="830"/>
      <c r="AS30" s="827"/>
      <c r="AT30" s="827"/>
      <c r="AU30" s="828"/>
    </row>
    <row r="31" spans="2:48" ht="27" customHeight="1" thickTop="1" thickBot="1" x14ac:dyDescent="0.2">
      <c r="B31" s="853" t="s">
        <v>375</v>
      </c>
      <c r="C31" s="842"/>
      <c r="D31" s="842"/>
      <c r="E31" s="843"/>
      <c r="F31" s="836">
        <v>409.8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大東建託株式会社　厚木支店</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2"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12.9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12.4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12.9</v>
      </c>
      <c r="P27" s="881"/>
      <c r="Q27" s="881"/>
      <c r="R27" s="881"/>
      <c r="S27" s="59" t="s">
        <v>38</v>
      </c>
      <c r="T27" s="80"/>
      <c r="U27" s="80"/>
      <c r="X27" s="78" t="s">
        <v>39</v>
      </c>
      <c r="Y27" s="81"/>
      <c r="AG27" s="68"/>
      <c r="AH27" s="68"/>
      <c r="AI27" s="68"/>
      <c r="AJ27" s="68"/>
      <c r="AK27" s="831">
        <f>+AG18+O27</f>
        <v>12.9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12.4</v>
      </c>
      <c r="G29" s="837"/>
      <c r="H29" s="234" t="s">
        <v>198</v>
      </c>
      <c r="L29" s="845"/>
      <c r="O29" s="71"/>
      <c r="P29" s="163"/>
      <c r="Q29" s="66" t="s">
        <v>183</v>
      </c>
      <c r="R29" s="842" t="s">
        <v>33</v>
      </c>
      <c r="S29" s="884"/>
      <c r="T29" s="884"/>
      <c r="U29" s="885"/>
      <c r="V29" s="63"/>
      <c r="W29" s="82"/>
      <c r="X29" s="889" t="s">
        <v>315</v>
      </c>
      <c r="Y29" s="890"/>
      <c r="Z29" s="833">
        <v>12.9</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12.9</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大東建託株式会社　厚木支店</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144.69999999999999</v>
      </c>
      <c r="M9" s="507">
        <f>IF(OR(ｷ.紙くず!F24&gt;0,ｷ.紙くず!F24&lt;0),ｷ.紙くず!F24,IF(M$19&gt;0,"0",0))</f>
        <v>28</v>
      </c>
      <c r="N9" s="507">
        <f>IF(OR(ｸ.木くず!F24&gt;0,ｸ.木くず!F24&lt;0),ｸ.木くず!F24,IF(N$19&gt;0,"0",0))</f>
        <v>134.6</v>
      </c>
      <c r="O9" s="507">
        <f>IF(OR(ｹ.繊維くず!F24&gt;0,ｹ.繊維くず!F24&lt;0),ｹ.繊維くず!F24,IF(O$19&gt;0,"0",0))</f>
        <v>1.3</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4.7</v>
      </c>
      <c r="T9" s="507">
        <f>IF(OR(ｾ.ｶﾞﾗｽ･ｺﾝｸﾘ･陶磁器くず!F24&gt;0,ｾ.ｶﾞﾗｽ･ｺﾝｸﾘ･陶磁器くず!F24&lt;0),ｾ.ｶﾞﾗｽ･ｺﾝｸﾘ･陶磁器くず!F24,IF(T$19&gt;0,"0",0))</f>
        <v>132.5</v>
      </c>
      <c r="U9" s="507">
        <f>IF(OR(ｿ.鉱さい!F24&gt;0,ｿ.鉱さい!F24&lt;0),ｿ.鉱さい!F24,IF(U$19&gt;0,"0",0))</f>
        <v>0</v>
      </c>
      <c r="V9" s="507">
        <f>IF(OR(ﾀ.がれき類!F24&gt;0,ﾀ.がれき類!F24&lt;0),ﾀ.がれき類!F24,IF(V$19&gt;0,"0",0))</f>
        <v>561</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12.4</v>
      </c>
      <c r="AA9" s="509">
        <f>IF(SUM(G9:Z9)&gt;0,SUM(G9:Z9),IF(AA$19&gt;0,"0",0))</f>
        <v>1019.1999999999999</v>
      </c>
    </row>
    <row r="10" spans="2:27" ht="24" customHeight="1" x14ac:dyDescent="0.15">
      <c r="B10" s="188" t="s">
        <v>393</v>
      </c>
      <c r="C10" s="939" t="s">
        <v>294</v>
      </c>
      <c r="D10" s="939"/>
      <c r="E10" s="939"/>
      <c r="F10" s="940"/>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144.69999999999999</v>
      </c>
      <c r="M14" s="513">
        <f>IF(OR(ｷ.紙くず!F29&gt;0,ｷ.紙くず!F29&lt;0),ｷ.紙くず!F29,IF(M$19&gt;0,"0",0))</f>
        <v>28</v>
      </c>
      <c r="N14" s="513">
        <f>IF(OR(ｸ.木くず!F29&gt;0,ｸ.木くず!F29&lt;0),ｸ.木くず!F29,IF(N$19&gt;0,"0",0))</f>
        <v>134.6</v>
      </c>
      <c r="O14" s="513">
        <f>IF(OR(ｹ.繊維くず!F29&gt;0,ｹ.繊維くず!F29&lt;0),ｹ.繊維くず!F29,IF(O$19&gt;0,"0",0))</f>
        <v>1.3</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4.7</v>
      </c>
      <c r="T14" s="513">
        <f>IF(OR(ｾ.ｶﾞﾗｽ･ｺﾝｸﾘ･陶磁器くず!F29&gt;0,ｾ.ｶﾞﾗｽ･ｺﾝｸﾘ･陶磁器くず!F29&lt;0),ｾ.ｶﾞﾗｽ･ｺﾝｸﾘ･陶磁器くず!F29,IF(T$19&gt;0,"0",0))</f>
        <v>132.5</v>
      </c>
      <c r="U14" s="513">
        <f>IF(OR(ｿ.鉱さい!F29&gt;0,ｿ.鉱さい!F29&lt;0),ｿ.鉱さい!F29,IF(U$19&gt;0,"0",0))</f>
        <v>0</v>
      </c>
      <c r="V14" s="513">
        <f>IF(OR(ﾀ.がれき類!F29&gt;0,ﾀ.がれき類!F29&lt;0),ﾀ.がれき類!F29,IF(V$19&gt;0,"0",0))</f>
        <v>561</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12.4</v>
      </c>
      <c r="AA14" s="515">
        <f t="shared" si="0"/>
        <v>1019.1999999999999</v>
      </c>
    </row>
    <row r="15" spans="2:27" ht="24" customHeight="1" x14ac:dyDescent="0.15">
      <c r="B15" s="188" t="s">
        <v>228</v>
      </c>
      <c r="C15" s="941" t="s">
        <v>299</v>
      </c>
      <c r="D15" s="941"/>
      <c r="E15" s="941"/>
      <c r="F15" s="942"/>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47.4</v>
      </c>
      <c r="M15" s="513">
        <f>IF(OR(ｷ.紙くず!F30&gt;0,ｷ.紙くず!F30&lt;0),ｷ.紙くず!F30,IF(M$19&gt;0,"0",0))</f>
        <v>18.899999999999999</v>
      </c>
      <c r="N15" s="513">
        <f>IF(OR(ｸ.木くず!F30&gt;0,ｸ.木くず!F30&lt;0),ｸ.木くず!F30,IF(N$19&gt;0,"0",0))</f>
        <v>102.5</v>
      </c>
      <c r="O15" s="513" t="str">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4.7</v>
      </c>
      <c r="T15" s="513">
        <f>IF(OR(ｾ.ｶﾞﾗｽ･ｺﾝｸﾘ･陶磁器くず!F30&gt;0,ｾ.ｶﾞﾗｽ･ｺﾝｸﾘ･陶磁器くず!F30&lt;0),ｾ.ｶﾞﾗｽ･ｺﾝｸﾘ･陶磁器くず!F30,IF(T$19&gt;0,"0",0))</f>
        <v>52.9</v>
      </c>
      <c r="U15" s="513">
        <f>IF(OR(ｿ.鉱さい!F30&gt;0,ｿ.鉱さい!F30&lt;0),ｿ.鉱さい!F30,IF(U$19&gt;0,"0",0))</f>
        <v>0</v>
      </c>
      <c r="V15" s="513">
        <f>IF(OR(ﾀ.がれき類!F30&gt;0,ﾀ.がれき類!F30&lt;0),ﾀ.がれき類!F30,IF(V$19&gt;0,"0",0))</f>
        <v>150.1</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f t="shared" si="0"/>
        <v>376.5</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97</v>
      </c>
      <c r="M16" s="513">
        <f>IF(OR(ｷ.紙くず!F31&gt;0,ｷ.紙くず!F31&lt;0),ｷ.紙くず!F31,IF(M$19&gt;0,"0",0))</f>
        <v>9.1</v>
      </c>
      <c r="N16" s="513">
        <f>IF(OR(ｸ.木くず!F31&gt;0,ｸ.木くず!F31&lt;0),ｸ.木くず!F31,IF(N$19&gt;0,"0",0))</f>
        <v>32.200000000000003</v>
      </c>
      <c r="O16" s="513" t="str">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t="str">
        <f>IF(OR(ｽ.金属くず!F31&gt;0,ｽ.金属くず!F31&lt;0),ｽ.金属くず!F31,IF(S$19&gt;0,"0",0))</f>
        <v>0</v>
      </c>
      <c r="T16" s="513">
        <f>IF(OR(ｾ.ｶﾞﾗｽ･ｺﾝｸﾘ･陶磁器くず!F31&gt;0,ｾ.ｶﾞﾗｽ･ｺﾝｸﾘ･陶磁器くず!F31&lt;0),ｾ.ｶﾞﾗｽ･ｺﾝｸﾘ･陶磁器くず!F31,IF(T$19&gt;0,"0",0))</f>
        <v>75.400000000000006</v>
      </c>
      <c r="U16" s="513">
        <f>IF(OR(ｿ.鉱さい!F31&gt;0,ｿ.鉱さい!F31&lt;0),ｿ.鉱さい!F31,IF(U$19&gt;0,"0",0))</f>
        <v>0</v>
      </c>
      <c r="V16" s="513">
        <f>IF(OR(ﾀ.がれき類!F31&gt;0,ﾀ.がれき類!F31&lt;0),ﾀ.がれき類!F31,IF(V$19&gt;0,"0",0))</f>
        <v>409.8</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t="str">
        <f>IF(OR(ﾄ.混合廃棄物その他!F31&gt;0,ﾄ.混合廃棄物その他!F31&lt;0),ﾄ.混合廃棄物その他!F31,IF(Z$19&gt;0,"0",0))</f>
        <v>0</v>
      </c>
      <c r="AA16" s="515">
        <f t="shared" si="0"/>
        <v>623.5</v>
      </c>
    </row>
    <row r="17" spans="2:27" ht="24" customHeight="1" x14ac:dyDescent="0.15">
      <c r="B17" s="188"/>
      <c r="C17" s="941" t="s">
        <v>408</v>
      </c>
      <c r="D17" s="941"/>
      <c r="E17" s="941"/>
      <c r="F17" s="942"/>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0</v>
      </c>
      <c r="I19" s="519">
        <f t="shared" si="1"/>
        <v>0</v>
      </c>
      <c r="J19" s="519">
        <f t="shared" si="1"/>
        <v>0</v>
      </c>
      <c r="K19" s="519">
        <f t="shared" si="1"/>
        <v>0</v>
      </c>
      <c r="L19" s="519">
        <f t="shared" si="1"/>
        <v>150.30000000000001</v>
      </c>
      <c r="M19" s="519">
        <f t="shared" si="1"/>
        <v>29.1</v>
      </c>
      <c r="N19" s="519">
        <f t="shared" si="1"/>
        <v>139.9</v>
      </c>
      <c r="O19" s="519">
        <f t="shared" si="1"/>
        <v>1.3</v>
      </c>
      <c r="P19" s="519">
        <f t="shared" si="1"/>
        <v>0</v>
      </c>
      <c r="Q19" s="519">
        <f t="shared" si="1"/>
        <v>0</v>
      </c>
      <c r="R19" s="519">
        <f t="shared" si="1"/>
        <v>0</v>
      </c>
      <c r="S19" s="519">
        <f t="shared" si="1"/>
        <v>4.9000000000000004</v>
      </c>
      <c r="T19" s="519">
        <f t="shared" si="1"/>
        <v>137.69999999999999</v>
      </c>
      <c r="U19" s="519">
        <f t="shared" si="1"/>
        <v>0</v>
      </c>
      <c r="V19" s="519">
        <f t="shared" si="1"/>
        <v>582.9</v>
      </c>
      <c r="W19" s="519">
        <f t="shared" si="1"/>
        <v>0</v>
      </c>
      <c r="X19" s="519">
        <f t="shared" si="1"/>
        <v>0</v>
      </c>
      <c r="Y19" s="519">
        <f t="shared" si="1"/>
        <v>0</v>
      </c>
      <c r="Z19" s="520">
        <f t="shared" si="1"/>
        <v>12.9</v>
      </c>
      <c r="AA19" s="521">
        <f t="shared" ref="AA19:AA25" si="2">SUM(G19:Z19)</f>
        <v>1059</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0</v>
      </c>
      <c r="I37" s="554">
        <f t="shared" si="8"/>
        <v>0</v>
      </c>
      <c r="J37" s="554">
        <f t="shared" si="8"/>
        <v>0</v>
      </c>
      <c r="K37" s="554">
        <f t="shared" si="8"/>
        <v>0</v>
      </c>
      <c r="L37" s="554">
        <f t="shared" si="8"/>
        <v>150.30000000000001</v>
      </c>
      <c r="M37" s="554">
        <f t="shared" si="8"/>
        <v>29.1</v>
      </c>
      <c r="N37" s="554">
        <f t="shared" si="8"/>
        <v>139.9</v>
      </c>
      <c r="O37" s="554">
        <f t="shared" si="8"/>
        <v>1.3</v>
      </c>
      <c r="P37" s="554">
        <f t="shared" si="8"/>
        <v>0</v>
      </c>
      <c r="Q37" s="554">
        <f t="shared" si="8"/>
        <v>0</v>
      </c>
      <c r="R37" s="554">
        <f t="shared" si="8"/>
        <v>0</v>
      </c>
      <c r="S37" s="554">
        <f t="shared" si="8"/>
        <v>4.9000000000000004</v>
      </c>
      <c r="T37" s="554">
        <f t="shared" si="8"/>
        <v>137.69999999999999</v>
      </c>
      <c r="U37" s="554">
        <f t="shared" si="8"/>
        <v>0</v>
      </c>
      <c r="V37" s="554">
        <f t="shared" si="8"/>
        <v>582.9</v>
      </c>
      <c r="W37" s="554">
        <f t="shared" si="8"/>
        <v>0</v>
      </c>
      <c r="X37" s="554">
        <f t="shared" si="8"/>
        <v>0</v>
      </c>
      <c r="Y37" s="554">
        <f t="shared" si="8"/>
        <v>0</v>
      </c>
      <c r="Z37" s="555">
        <f t="shared" si="8"/>
        <v>12.9</v>
      </c>
      <c r="AA37" s="556">
        <f t="shared" si="4"/>
        <v>1059</v>
      </c>
    </row>
    <row r="38" spans="2:27" ht="24" customHeight="1" x14ac:dyDescent="0.15">
      <c r="B38" s="186"/>
      <c r="C38" s="972"/>
      <c r="D38" s="247"/>
      <c r="E38" s="245" t="s">
        <v>319</v>
      </c>
      <c r="F38" s="585"/>
      <c r="G38" s="545">
        <f t="shared" ref="G38:Z38" si="9">SUM(G39:G41)</f>
        <v>0</v>
      </c>
      <c r="H38" s="545">
        <f t="shared" si="9"/>
        <v>0</v>
      </c>
      <c r="I38" s="545">
        <f t="shared" si="9"/>
        <v>0</v>
      </c>
      <c r="J38" s="545">
        <f t="shared" si="9"/>
        <v>0</v>
      </c>
      <c r="K38" s="545">
        <f t="shared" si="9"/>
        <v>0</v>
      </c>
      <c r="L38" s="545">
        <f t="shared" si="9"/>
        <v>150.30000000000001</v>
      </c>
      <c r="M38" s="545">
        <f t="shared" si="9"/>
        <v>29.1</v>
      </c>
      <c r="N38" s="545">
        <f t="shared" si="9"/>
        <v>139.9</v>
      </c>
      <c r="O38" s="545">
        <f t="shared" si="9"/>
        <v>1.3</v>
      </c>
      <c r="P38" s="545">
        <f t="shared" si="9"/>
        <v>0</v>
      </c>
      <c r="Q38" s="545">
        <f t="shared" si="9"/>
        <v>0</v>
      </c>
      <c r="R38" s="545">
        <f t="shared" si="9"/>
        <v>0</v>
      </c>
      <c r="S38" s="545">
        <f t="shared" si="9"/>
        <v>4.9000000000000004</v>
      </c>
      <c r="T38" s="545">
        <f t="shared" si="9"/>
        <v>137.69999999999999</v>
      </c>
      <c r="U38" s="545">
        <f t="shared" si="9"/>
        <v>0</v>
      </c>
      <c r="V38" s="545">
        <f t="shared" si="9"/>
        <v>582.9</v>
      </c>
      <c r="W38" s="545">
        <f t="shared" si="9"/>
        <v>0</v>
      </c>
      <c r="X38" s="545">
        <f t="shared" si="9"/>
        <v>0</v>
      </c>
      <c r="Y38" s="545">
        <f t="shared" si="9"/>
        <v>0</v>
      </c>
      <c r="Z38" s="546">
        <f t="shared" si="9"/>
        <v>12.9</v>
      </c>
      <c r="AA38" s="547">
        <f t="shared" si="4"/>
        <v>1059</v>
      </c>
    </row>
    <row r="39" spans="2:27" ht="24" customHeight="1" x14ac:dyDescent="0.15">
      <c r="B39" s="186"/>
      <c r="C39" s="972"/>
      <c r="D39" s="248"/>
      <c r="E39" s="243"/>
      <c r="F39" s="241" t="s">
        <v>233</v>
      </c>
      <c r="G39" s="548">
        <f>+ｱ.燃え殻!$Z$28</f>
        <v>0</v>
      </c>
      <c r="H39" s="548">
        <f>+ｲ.汚泥!$Z$28</f>
        <v>0</v>
      </c>
      <c r="I39" s="548">
        <f>+ｳ.廃油!$Z$28</f>
        <v>0</v>
      </c>
      <c r="J39" s="548">
        <f>+ｴ.廃酸!$Z$28</f>
        <v>0</v>
      </c>
      <c r="K39" s="548">
        <f>+ｵ.廃ｱﾙｶﾘ!$Z$28</f>
        <v>0</v>
      </c>
      <c r="L39" s="548">
        <f>+ｶ.廃ﾌﾟﾗ類!$Z$28</f>
        <v>100.7</v>
      </c>
      <c r="M39" s="548">
        <f>+ｷ.紙くず!$Z$28</f>
        <v>9.4</v>
      </c>
      <c r="N39" s="548">
        <f>+ｸ.木くず!$Z$28</f>
        <v>33.4</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78.3</v>
      </c>
      <c r="U39" s="548">
        <f>+ｿ.鉱さい!$Z$28</f>
        <v>0</v>
      </c>
      <c r="V39" s="548">
        <f>+ﾀ.がれき類!$Z$28</f>
        <v>425.8</v>
      </c>
      <c r="W39" s="548">
        <f>+ﾁ.動物のふん尿!$Z$28</f>
        <v>0</v>
      </c>
      <c r="X39" s="548">
        <f>+ﾂ.動物の死体!$Z$28</f>
        <v>0</v>
      </c>
      <c r="Y39" s="548">
        <f>+ﾃ.ばいじん!$Z$28</f>
        <v>0</v>
      </c>
      <c r="Z39" s="549">
        <f>+ﾄ.混合廃棄物その他!$Z$28</f>
        <v>0</v>
      </c>
      <c r="AA39" s="550">
        <f t="shared" si="4"/>
        <v>647.6</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49.6</v>
      </c>
      <c r="M40" s="548">
        <f>+ｷ.紙くず!$Z$29</f>
        <v>19.7</v>
      </c>
      <c r="N40" s="548">
        <f>+ｸ.木くず!$Z$29</f>
        <v>106.5</v>
      </c>
      <c r="O40" s="548">
        <f>+ｹ.繊維くず!$Z$29</f>
        <v>1.3</v>
      </c>
      <c r="P40" s="548">
        <f>+ｺ.動植物性残さ!$Z$29</f>
        <v>0</v>
      </c>
      <c r="Q40" s="548">
        <f>+ｻ.動物系固形不要物!$Z$29</f>
        <v>0</v>
      </c>
      <c r="R40" s="548">
        <f>+ｼ.ｺﾞﾑくず!$Z$29</f>
        <v>0</v>
      </c>
      <c r="S40" s="548">
        <f>+ｽ.金属くず!$Z$29</f>
        <v>4.9000000000000004</v>
      </c>
      <c r="T40" s="548">
        <f>+ｾ.ｶﾞﾗｽ･ｺﾝｸﾘ･陶磁器くず!$Z$29</f>
        <v>59.4</v>
      </c>
      <c r="U40" s="548">
        <f>+ｿ.鉱さい!$Z$29</f>
        <v>0</v>
      </c>
      <c r="V40" s="548">
        <f>+ﾀ.がれき類!$Z$29</f>
        <v>157.1</v>
      </c>
      <c r="W40" s="548">
        <f>+ﾁ.動物のふん尿!$Z$29</f>
        <v>0</v>
      </c>
      <c r="X40" s="548">
        <f>+ﾂ.動物の死体!$Z$29</f>
        <v>0</v>
      </c>
      <c r="Y40" s="548">
        <f>+ﾃ.ばいじん!$Z$29</f>
        <v>0</v>
      </c>
      <c r="Z40" s="549">
        <f>+ﾄ.混合廃棄物その他!$Z$29</f>
        <v>12.9</v>
      </c>
      <c r="AA40" s="550">
        <f t="shared" si="4"/>
        <v>411.4</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0</v>
      </c>
      <c r="I43" s="557">
        <f>+ｳ.廃油!$AK$27</f>
        <v>0</v>
      </c>
      <c r="J43" s="557">
        <f>+ｴ.廃酸!$AK$27</f>
        <v>0</v>
      </c>
      <c r="K43" s="557">
        <f>+ｵ.廃ｱﾙｶﾘ!$AK$27</f>
        <v>0</v>
      </c>
      <c r="L43" s="557">
        <f>+ｶ.廃ﾌﾟﾗ類!$AK$27</f>
        <v>150.30000000000001</v>
      </c>
      <c r="M43" s="557">
        <f>+ｷ.紙くず!$AK$27</f>
        <v>29.1</v>
      </c>
      <c r="N43" s="557">
        <f>+ｸ.木くず!$AK$27</f>
        <v>139.9</v>
      </c>
      <c r="O43" s="557">
        <f>+ｹ.繊維くず!$AK$27</f>
        <v>1.3</v>
      </c>
      <c r="P43" s="557">
        <f>+ｺ.動植物性残さ!$AK$27</f>
        <v>0</v>
      </c>
      <c r="Q43" s="557">
        <f>+ｻ.動物系固形不要物!$AK$27</f>
        <v>0</v>
      </c>
      <c r="R43" s="557">
        <f>+ｼ.ｺﾞﾑくず!$AK$27</f>
        <v>0</v>
      </c>
      <c r="S43" s="557">
        <f>+ｽ.金属くず!$AK$27</f>
        <v>4.9000000000000004</v>
      </c>
      <c r="T43" s="557">
        <f>+ｾ.ｶﾞﾗｽ･ｺﾝｸﾘ･陶磁器くず!$AK$27</f>
        <v>137.69999999999999</v>
      </c>
      <c r="U43" s="557">
        <f>+ｿ.鉱さい!$AK$27</f>
        <v>0</v>
      </c>
      <c r="V43" s="557">
        <f>+ﾀ.がれき類!$AK$27</f>
        <v>582.9</v>
      </c>
      <c r="W43" s="557">
        <f>+ﾁ.動物のふん尿!$AK$27</f>
        <v>0</v>
      </c>
      <c r="X43" s="557">
        <f>+ﾂ.動物の死体!$AK$27</f>
        <v>0</v>
      </c>
      <c r="Y43" s="557">
        <f>+ﾃ.ばいじん!$AK$27</f>
        <v>0</v>
      </c>
      <c r="Z43" s="558">
        <f>+ﾄ.混合廃棄物その他!$AK$27</f>
        <v>12.9</v>
      </c>
      <c r="AA43" s="559">
        <f t="shared" si="4"/>
        <v>1059</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49.2</v>
      </c>
      <c r="M44" s="560">
        <f>+ｷ.紙くず!$AK$30</f>
        <v>19.7</v>
      </c>
      <c r="N44" s="560">
        <f>+ｸ.木くず!$AK$30</f>
        <v>106.5</v>
      </c>
      <c r="O44" s="560">
        <f>+ｹ.繊維くず!$AK$30</f>
        <v>0</v>
      </c>
      <c r="P44" s="560">
        <f>+ｺ.動植物性残さ!$AK$30</f>
        <v>0</v>
      </c>
      <c r="Q44" s="560">
        <f>+ｻ.動物系固形不要物!$AK$30</f>
        <v>0</v>
      </c>
      <c r="R44" s="560">
        <f>+ｼ.ｺﾞﾑくず!$AK$30</f>
        <v>0</v>
      </c>
      <c r="S44" s="560">
        <f>+ｽ.金属くず!$AK$30</f>
        <v>4.9000000000000004</v>
      </c>
      <c r="T44" s="560">
        <f>+ｾ.ｶﾞﾗｽ･ｺﾝｸﾘ･陶磁器くず!$AK$30</f>
        <v>54.9</v>
      </c>
      <c r="U44" s="560">
        <f>+ｿ.鉱さい!$AK$30</f>
        <v>0</v>
      </c>
      <c r="V44" s="560">
        <f>+ﾀ.がれき類!$AK$30</f>
        <v>156</v>
      </c>
      <c r="W44" s="560">
        <f>+ﾁ.動物のふん尿!$AK$30</f>
        <v>0</v>
      </c>
      <c r="X44" s="560">
        <f>+ﾂ.動物の死体!$AK$30</f>
        <v>0</v>
      </c>
      <c r="Y44" s="560">
        <f>+ﾃ.ばいじん!$AK$30</f>
        <v>0</v>
      </c>
      <c r="Z44" s="561">
        <f>+ﾄ.混合廃棄物その他!$AK$30</f>
        <v>0</v>
      </c>
      <c r="AA44" s="562">
        <f t="shared" si="4"/>
        <v>391.20000000000005</v>
      </c>
    </row>
    <row r="45" spans="2:27" ht="24" customHeight="1" x14ac:dyDescent="0.15">
      <c r="B45" s="186"/>
      <c r="C45" s="193"/>
      <c r="D45" s="584" t="s">
        <v>190</v>
      </c>
      <c r="E45" s="962" t="s">
        <v>237</v>
      </c>
      <c r="F45" s="963"/>
      <c r="G45" s="563">
        <f>+ｱ.燃え殻!$AR$24</f>
        <v>0</v>
      </c>
      <c r="H45" s="563">
        <f>+ｲ.汚泥!$AR$24</f>
        <v>0</v>
      </c>
      <c r="I45" s="563">
        <f>+ｳ.廃油!$AR$24</f>
        <v>0</v>
      </c>
      <c r="J45" s="563">
        <f>+ｴ.廃酸!$AR$24</f>
        <v>0</v>
      </c>
      <c r="K45" s="563">
        <f>+ｵ.廃ｱﾙｶﾘ!$AR$24</f>
        <v>0</v>
      </c>
      <c r="L45" s="563">
        <f>+ｶ.廃ﾌﾟﾗ類!$AR$24</f>
        <v>100.7</v>
      </c>
      <c r="M45" s="563">
        <f>+ｷ.紙くず!$AR$24</f>
        <v>9.4</v>
      </c>
      <c r="N45" s="563">
        <f>+ｸ.木くず!$AR$24</f>
        <v>33.4</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78.3</v>
      </c>
      <c r="U45" s="563">
        <f>+ｿ.鉱さい!$AR$24</f>
        <v>0</v>
      </c>
      <c r="V45" s="563">
        <f>+ﾀ.がれき類!$AR$24</f>
        <v>425.8</v>
      </c>
      <c r="W45" s="563">
        <f>+ﾁ.動物のふん尿!$AR$24</f>
        <v>0</v>
      </c>
      <c r="X45" s="563">
        <f>+ﾂ.動物の死体!$AR$24</f>
        <v>0</v>
      </c>
      <c r="Y45" s="563">
        <f>+ﾃ.ばいじん!$AR$24</f>
        <v>0</v>
      </c>
      <c r="Z45" s="564">
        <f>+ﾄ.混合廃棄物その他!$AR$24</f>
        <v>0</v>
      </c>
      <c r="AA45" s="565">
        <f t="shared" si="4"/>
        <v>647.6</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v>
      </c>
      <c r="I55" s="634">
        <f t="shared" si="10"/>
        <v>0</v>
      </c>
      <c r="J55" s="634">
        <f t="shared" si="10"/>
        <v>0</v>
      </c>
      <c r="K55" s="634">
        <f t="shared" si="10"/>
        <v>0</v>
      </c>
      <c r="L55" s="634">
        <f t="shared" si="10"/>
        <v>295</v>
      </c>
      <c r="M55" s="634">
        <f t="shared" si="10"/>
        <v>57.1</v>
      </c>
      <c r="N55" s="634">
        <f t="shared" si="10"/>
        <v>274.5</v>
      </c>
      <c r="O55" s="634">
        <f t="shared" si="10"/>
        <v>2.6</v>
      </c>
      <c r="P55" s="634">
        <f t="shared" si="10"/>
        <v>0</v>
      </c>
      <c r="Q55" s="634">
        <f t="shared" si="10"/>
        <v>0</v>
      </c>
      <c r="R55" s="634">
        <f t="shared" si="10"/>
        <v>0</v>
      </c>
      <c r="S55" s="634">
        <f t="shared" si="10"/>
        <v>9.6000000000000014</v>
      </c>
      <c r="T55" s="634">
        <f t="shared" si="10"/>
        <v>270.2</v>
      </c>
      <c r="U55" s="634">
        <f t="shared" si="10"/>
        <v>0</v>
      </c>
      <c r="V55" s="634">
        <f t="shared" si="10"/>
        <v>1143.9000000000001</v>
      </c>
      <c r="W55" s="634">
        <f t="shared" si="10"/>
        <v>0</v>
      </c>
      <c r="X55" s="634">
        <f t="shared" si="10"/>
        <v>0</v>
      </c>
      <c r="Y55" s="634">
        <f t="shared" si="10"/>
        <v>0</v>
      </c>
      <c r="Z55" s="634">
        <f t="shared" si="10"/>
        <v>25.3</v>
      </c>
      <c r="AA55" s="633">
        <f>+AA9+AA19+AA20</f>
        <v>2078.1999999999998</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７年    ６月    ２０日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神奈川県厚木市岡田３丁目１番２０号グランツ・フィオーレ１階</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大東建託株式会社厚木支店　支店長　飯田　直也</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046-229-9561</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大東建託株式会社　厚木支店</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1789</v>
      </c>
      <c r="Q25" s="1086"/>
      <c r="R25" s="1086"/>
      <c r="S25" s="1086"/>
      <c r="T25" s="1086"/>
      <c r="U25" s="1087"/>
    </row>
    <row r="26" spans="1:22" ht="26.25" customHeight="1" x14ac:dyDescent="0.15">
      <c r="C26" s="1099" t="s">
        <v>11</v>
      </c>
      <c r="D26" s="1100"/>
      <c r="E26" s="1101"/>
      <c r="F26" s="1118" t="str">
        <f>+表紙!F50</f>
        <v>神奈川県厚木市岡田３丁目１番２０号グランツ・フィオーレ１階</v>
      </c>
      <c r="G26" s="1119"/>
      <c r="H26" s="1119"/>
      <c r="I26" s="1119"/>
      <c r="J26" s="1119"/>
      <c r="K26" s="1119"/>
      <c r="L26" s="1119"/>
      <c r="M26" s="1119"/>
      <c r="N26" s="454" t="s">
        <v>172</v>
      </c>
      <c r="O26" s="383"/>
      <c r="P26" s="383"/>
      <c r="Q26" s="1113" t="str">
        <f>IF(+表紙!Q50="","",+表紙!Q50)</f>
        <v>046-229-9561</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Ｋ－不動産業、物品賃貸業</v>
      </c>
      <c r="G30" s="1089"/>
      <c r="H30" s="1089"/>
      <c r="I30" s="1089"/>
      <c r="J30" s="1089"/>
      <c r="K30" s="1089"/>
      <c r="L30" s="282" t="s">
        <v>48</v>
      </c>
      <c r="M30" s="282"/>
      <c r="N30" s="1090" t="str">
        <f>IF(COUNTA(表紙!N54)=1,+表紙!N54,"")</f>
        <v>総合工事業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14794</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102</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1019.1999999999999</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・電子マニフェストの導入。　　　
・古紙のゼロエミッションの取り組み。　　　　　　　　　　　　　　　　　　　　　　　　　　　　　　　　　　　　　　　　　　　　・協力業者へ分別の指導・教育を実施。　　　　　　　　　　　　　　　　　　　　　　　　　　　　　　　　　　　　　　　　　　　・解体現場に於ける金属くずの産廃処理量を削減する。　　　　　　　　　　　　　　　　　　　　　　　　　　　　　　　　　　・広域認定での再資源化促進。　　　　　　　　　　　　　　　　　　　　　　　　　　　　　　　　　　　　　　　　　　　　　　　　・端材の有効利用による処分量削減。</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8</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1059</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・古紙のゼロエミッションの取り組み。　　　　　　　　　　　　　　　　　　　　　　　　　　　　　　　　　　　　　　　　　　　　　　　　　　　　　　・協力業者へ分別の指導・教育を実施。　　　　　　　　　　　　　　　　　　　　　　　　　　　　　　　　　　　　　　　　　　　・解体現場に於ける金属くずの産廃処理量を削減する。　　　　　　　　　　　　　　　　　　　　　　　　　　　　　　　　　　・広域認定での再資源化促進。　　　　　　　　　　　　　　　　　　　　　　　　　　　　　　　　　　　　　　　　　　　　　　　　　・端材の有効利用による処分量削減。
・工場生産によるパネル化で現場加工を削減。</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・木くず、紙くず、廃プラスチック、石膏ボード、金属くずの分別を各現場にて実施。
・分別推進看板の現場掲示。　　　　　　　　　　　　　　　　　　　　　　　　　　　　　　　　　　　　　　　　　　　　　　　　　　・現場での作業員への直接指導。</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・木くず、紙くず、廃プラスチック、石膏ボード、金属くずの分別を各現場にて実施。
・分別推進看板の現場掲示。　　　　　　　　　　　　　　　　　　　　　　　　　　　　
・現場での作業員への直接指導。　　　
・狭小現場での分別の仕組をつくる。</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1019.1999999999999</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376.5</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623.5</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・木くず、紙くず、廃プラスチック、石膏ボード、金属くずの分別を各現場にて実施。
・分別推進看板の現場掲示。　　　　　　　　　　　　　　　　　　　　　　　　　　　　
・現場での作業員への直接指導。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1059</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391.20000000000005</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647.6</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・木くず、紙くず、廃プラスチック、石膏ボード、金属くずの分別を各現場にて実施。
・分別推進看板の現場掲示。　　　　　　　　　　　　　　　　　　　　　　　　　　　　
・現場での作業員への直接指導。　　　
・狭小現場での分別、検証、フィードバックの仕組をつくる。</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abSelected="1"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2"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150.30000000000001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144.69999999999999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100.7</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150.30000000000001</v>
      </c>
      <c r="P27" s="881"/>
      <c r="Q27" s="881"/>
      <c r="R27" s="881"/>
      <c r="S27" s="59" t="s">
        <v>38</v>
      </c>
      <c r="T27" s="80"/>
      <c r="U27" s="80"/>
      <c r="X27" s="78" t="s">
        <v>39</v>
      </c>
      <c r="Y27" s="81"/>
      <c r="AG27" s="68"/>
      <c r="AH27" s="68"/>
      <c r="AI27" s="68"/>
      <c r="AJ27" s="68"/>
      <c r="AK27" s="831">
        <f>+AG18+O27</f>
        <v>150.30000000000001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100.7</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144.69999999999999</v>
      </c>
      <c r="G29" s="837"/>
      <c r="H29" s="234" t="s">
        <v>198</v>
      </c>
      <c r="L29" s="845"/>
      <c r="O29" s="71"/>
      <c r="P29" s="163"/>
      <c r="Q29" s="66" t="s">
        <v>183</v>
      </c>
      <c r="R29" s="842" t="s">
        <v>33</v>
      </c>
      <c r="S29" s="884"/>
      <c r="T29" s="884"/>
      <c r="U29" s="885"/>
      <c r="V29" s="63"/>
      <c r="W29" s="82"/>
      <c r="X29" s="889" t="s">
        <v>315</v>
      </c>
      <c r="Y29" s="890"/>
      <c r="Z29" s="833">
        <v>49.6</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47.4</v>
      </c>
      <c r="G30" s="837"/>
      <c r="H30" s="234" t="s">
        <v>198</v>
      </c>
      <c r="L30" s="845"/>
      <c r="O30" s="71"/>
      <c r="Q30" s="847">
        <f>+ROUND(Z28,1)+ROUND(Z29,1)+ROUND(Z30,1)</f>
        <v>150.30000000000001</v>
      </c>
      <c r="R30" s="881"/>
      <c r="S30" s="881"/>
      <c r="T30" s="881"/>
      <c r="U30" s="59" t="s">
        <v>16</v>
      </c>
      <c r="X30" s="889" t="s">
        <v>186</v>
      </c>
      <c r="Y30" s="890"/>
      <c r="Z30" s="833"/>
      <c r="AA30" s="834"/>
      <c r="AB30" s="834"/>
      <c r="AC30" s="834"/>
      <c r="AD30" s="834"/>
      <c r="AE30" s="59" t="s">
        <v>13</v>
      </c>
      <c r="AK30" s="818">
        <v>49.2</v>
      </c>
      <c r="AL30" s="819"/>
      <c r="AM30" s="819"/>
      <c r="AN30" s="819"/>
      <c r="AO30" s="67" t="s">
        <v>13</v>
      </c>
      <c r="AR30" s="830"/>
      <c r="AS30" s="827"/>
      <c r="AT30" s="827"/>
      <c r="AU30" s="828"/>
    </row>
    <row r="31" spans="2:48" ht="27" customHeight="1" thickTop="1" thickBot="1" x14ac:dyDescent="0.2">
      <c r="B31" s="853" t="s">
        <v>375</v>
      </c>
      <c r="C31" s="842"/>
      <c r="D31" s="842"/>
      <c r="E31" s="843"/>
      <c r="F31" s="836">
        <v>97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0" workbookViewId="0">
      <selection activeCell="F32" sqref="F32:G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29.1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9.4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29.1</v>
      </c>
      <c r="P27" s="881"/>
      <c r="Q27" s="881"/>
      <c r="R27" s="881"/>
      <c r="S27" s="59" t="s">
        <v>38</v>
      </c>
      <c r="T27" s="80"/>
      <c r="U27" s="80"/>
      <c r="X27" s="78" t="s">
        <v>39</v>
      </c>
      <c r="Y27" s="81"/>
      <c r="AG27" s="68"/>
      <c r="AH27" s="68"/>
      <c r="AI27" s="68"/>
      <c r="AJ27" s="68"/>
      <c r="AK27" s="831">
        <f>+AG18+O27</f>
        <v>29.1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9.4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28</v>
      </c>
      <c r="G29" s="837"/>
      <c r="H29" s="234" t="s">
        <v>198</v>
      </c>
      <c r="L29" s="845"/>
      <c r="O29" s="71"/>
      <c r="P29" s="163"/>
      <c r="Q29" s="66" t="s">
        <v>183</v>
      </c>
      <c r="R29" s="842" t="s">
        <v>33</v>
      </c>
      <c r="S29" s="884"/>
      <c r="T29" s="884"/>
      <c r="U29" s="885"/>
      <c r="V29" s="63"/>
      <c r="W29" s="82"/>
      <c r="X29" s="889" t="s">
        <v>315</v>
      </c>
      <c r="Y29" s="890"/>
      <c r="Z29" s="833">
        <v>19.7</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18.899999999999999</v>
      </c>
      <c r="G30" s="837"/>
      <c r="H30" s="234" t="s">
        <v>198</v>
      </c>
      <c r="L30" s="845"/>
      <c r="O30" s="71"/>
      <c r="Q30" s="847">
        <f>+ROUND(Z28,1)+ROUND(Z29,1)+ROUND(Z30,1)</f>
        <v>29.1</v>
      </c>
      <c r="R30" s="881"/>
      <c r="S30" s="881"/>
      <c r="T30" s="881"/>
      <c r="U30" s="59" t="s">
        <v>16</v>
      </c>
      <c r="X30" s="889" t="s">
        <v>186</v>
      </c>
      <c r="Y30" s="890"/>
      <c r="Z30" s="833"/>
      <c r="AA30" s="834"/>
      <c r="AB30" s="834"/>
      <c r="AC30" s="834"/>
      <c r="AD30" s="834"/>
      <c r="AE30" s="59" t="s">
        <v>13</v>
      </c>
      <c r="AK30" s="818">
        <v>19.7</v>
      </c>
      <c r="AL30" s="819"/>
      <c r="AM30" s="819"/>
      <c r="AN30" s="819"/>
      <c r="AO30" s="67" t="s">
        <v>13</v>
      </c>
      <c r="AR30" s="830"/>
      <c r="AS30" s="827"/>
      <c r="AT30" s="827"/>
      <c r="AU30" s="828"/>
    </row>
    <row r="31" spans="2:48" ht="27" customHeight="1" thickTop="1" thickBot="1" x14ac:dyDescent="0.2">
      <c r="B31" s="853" t="s">
        <v>375</v>
      </c>
      <c r="C31" s="842"/>
      <c r="D31" s="842"/>
      <c r="E31" s="843"/>
      <c r="F31" s="836">
        <v>9.1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7"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大東建託株式会社　厚木支店</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139.9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134.6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33.4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139.9</v>
      </c>
      <c r="P27" s="881"/>
      <c r="Q27" s="881"/>
      <c r="R27" s="881"/>
      <c r="S27" s="59" t="s">
        <v>38</v>
      </c>
      <c r="T27" s="80"/>
      <c r="U27" s="80"/>
      <c r="X27" s="78" t="s">
        <v>39</v>
      </c>
      <c r="Y27" s="81"/>
      <c r="AG27" s="68"/>
      <c r="AH27" s="68"/>
      <c r="AI27" s="68"/>
      <c r="AJ27" s="68"/>
      <c r="AK27" s="831">
        <f>+AG18+O27</f>
        <v>139.9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33.4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134.6</v>
      </c>
      <c r="G29" s="837"/>
      <c r="H29" s="234" t="s">
        <v>198</v>
      </c>
      <c r="L29" s="845"/>
      <c r="O29" s="71"/>
      <c r="P29" s="163"/>
      <c r="Q29" s="66" t="s">
        <v>183</v>
      </c>
      <c r="R29" s="842" t="s">
        <v>33</v>
      </c>
      <c r="S29" s="884"/>
      <c r="T29" s="884"/>
      <c r="U29" s="885"/>
      <c r="V29" s="63"/>
      <c r="W29" s="82"/>
      <c r="X29" s="889" t="s">
        <v>315</v>
      </c>
      <c r="Y29" s="890"/>
      <c r="Z29" s="833">
        <v>106.5</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102.5</v>
      </c>
      <c r="G30" s="837"/>
      <c r="H30" s="234" t="s">
        <v>198</v>
      </c>
      <c r="L30" s="845"/>
      <c r="O30" s="71"/>
      <c r="Q30" s="847">
        <f>+ROUND(Z28,1)+ROUND(Z29,1)+ROUND(Z30,1)</f>
        <v>139.9</v>
      </c>
      <c r="R30" s="881"/>
      <c r="S30" s="881"/>
      <c r="T30" s="881"/>
      <c r="U30" s="59" t="s">
        <v>16</v>
      </c>
      <c r="X30" s="889" t="s">
        <v>186</v>
      </c>
      <c r="Y30" s="890"/>
      <c r="Z30" s="833"/>
      <c r="AA30" s="834"/>
      <c r="AB30" s="834"/>
      <c r="AC30" s="834"/>
      <c r="AD30" s="834"/>
      <c r="AE30" s="59" t="s">
        <v>13</v>
      </c>
      <c r="AK30" s="818">
        <v>106.5</v>
      </c>
      <c r="AL30" s="819"/>
      <c r="AM30" s="819"/>
      <c r="AN30" s="819"/>
      <c r="AO30" s="67" t="s">
        <v>13</v>
      </c>
      <c r="AR30" s="830"/>
      <c r="AS30" s="827"/>
      <c r="AT30" s="827"/>
      <c r="AU30" s="828"/>
    </row>
    <row r="31" spans="2:48" ht="27" customHeight="1" thickTop="1" thickBot="1" x14ac:dyDescent="0.2">
      <c r="B31" s="853" t="s">
        <v>375</v>
      </c>
      <c r="C31" s="842"/>
      <c r="D31" s="842"/>
      <c r="E31" s="843"/>
      <c r="F31" s="836">
        <v>32.200000000000003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2025-06-20T11:01:53Z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