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xr:revisionPtr revIDLastSave="0" documentId="13_ncr:1_{5D848C6E-BF77-41D0-BA47-526C98B23442}" xr6:coauthVersionLast="47" xr6:coauthVersionMax="47" xr10:uidLastSave="{00000000-0000-0000-0000-000000000000}"/>
  <bookViews>
    <workbookView xWindow="-120" yWindow="-120" windowWidth="29040" windowHeight="1572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M49" i="94" l="1"/>
  <c r="N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AL31" i="80"/>
  <c r="V60" i="94" s="1"/>
  <c r="V47" i="94"/>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<sst xmlns="http://schemas.openxmlformats.org/spreadsheetml/2006/main" count="3304" uniqueCount="472">
  <si>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</si>
  <si>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</si>
  <si>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</si>
  <si>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</si>
  <si>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</si>
  <si>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</si>
  <si>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</si>
  <si>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</si>
  <si>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</si>
  <si>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</si>
  <si>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</si>
  <si>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</si>
  <si>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</si>
  <si>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</si>
  <si>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</si>
  <si>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</si>
  <si>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</si>
  <si>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</si>
  <si>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</si>
  <si>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</si>
  <si>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</si>
  <si>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</si>
  <si>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</si>
  <si>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</si>
  <si>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</si>
  <si>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</si>
  <si>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</si>
  <si>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</si>
  <si>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</si>
  <si>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</si>
  <si>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</si>
  <si>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</si>
  <si>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</si>
  <si>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</si>
  <si>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</si>
  <si>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</si>
  <si>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</si>
  <si>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</si>
  <si>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</si>
  <si>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</si>
  <si>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</si>
  <si>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</si>
  <si>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</si>
  <si>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</si>
  <si>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</si>
  <si>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</si>
  <si>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</si>
  <si>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</si>
  <si>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</si>
  <si>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</si>
  <si>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</si>
  <si>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</si>
  <si>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</si>
  <si>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</si>
  <si>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</si>
  <si>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</si>
  <si>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</si>
  <si>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</si>
  <si>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</si>
  <si>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</si>
  <si>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</si>
  <si>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</si>
  <si>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</si>
  <si>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</si>
  <si>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</si>
  <si>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</si>
  <si>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</si>
  <si>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</si>
  <si>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</si>
  <si>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</si>
  <si>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</si>
  <si>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</si>
  <si>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</si>
  <si>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</si>
  <si>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</si>
  <si>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</si>
  <si>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</si>
  <si>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</si>
  <si>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</si>
  <si>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</si>
  <si>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</si>
  <si>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</si>
  <si>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</si>
  <si>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</si>
  <si>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</si>
  <si>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</si>
  <si>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</si>
  <si>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</si>
  <si>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</si>
  <si>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</si>
  <si>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</si>
  <si>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</si>
  <si>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</si>
  <si>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</si>
  <si>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</si>
  <si>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</si>
  <si>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</si>
  <si>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</si>
  <si>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</si>
  <si>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</si>
  <si>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</si>
  <si>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</si>
  <si>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</si>
  <si>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</si>
  <si>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</si>
  <si>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</si>
  <si>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</si>
  <si>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</si>
  <si>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</si>
  <si>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</si>
  <si>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</si>
  <si>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</si>
  <si>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</si>
  <si>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</si>
  <si>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</si>
  <si>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</si>
  <si>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</si>
  <si>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</si>
  <si>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</si>
  <si>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</si>
  <si>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</si>
  <si>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</si>
  <si>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</si>
  <si>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</si>
  <si>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</si>
  <si>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</si>
  <si>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</si>
  <si>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</si>
  <si>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</si>
  <si>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</si>
  <si>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</si>
  <si>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</si>
  <si>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</si>
  <si>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</si>
  <si>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</si>
  <si>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</si>
  <si>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</si>
  <si>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</si>
  <si>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</si>
  <si>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</si>
  <si>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</si>
  <si>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</si>
  <si>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</si>
  <si>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</si>
  <si>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</si>
  <si>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</si>
  <si>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</si>
  <si>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</si>
  <si>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</si>
  <si>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</si>
  <si>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</si>
  <si>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</si>
  <si>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</si>
  <si>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</si>
  <si>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</si>
  <si>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</si>
  <si>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</si>
  <si>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</si>
  <si>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</si>
  <si>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</si>
  <si>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</si>
  <si>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</si>
  <si>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</si>
  <si>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</si>
  <si>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</si>
  <si>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</si>
  <si>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</si>
  <si>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</si>
  <si>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</si>
  <si>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</si>
  <si>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</si>
  <si>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</si>
  <si>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</si>
  <si>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</si>
  <si>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</si>
  <si>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</si>
  <si>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</si>
  <si>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</si>
  <si>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</si>
  <si>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</si>
  <si>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</si>
  <si>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</si>
  <si>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</si>
  <si>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</si>
  <si>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</si>
  <si>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</si>
  <si>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</si>
  <si>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</si>
  <si>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</si>
  <si>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</si>
  <si>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</si>
  <si>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</si>
  <si>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</si>
  <si>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</si>
  <si>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</si>
  <si>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</si>
  <si>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</si>
  <si>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</si>
  <si>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</si>
  <si>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</si>
  <si>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</si>
  <si>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</si>
  <si>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</si>
  <si>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</si>
  <si>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</si>
  <si>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</si>
  <si>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</si>
  <si>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</si>
  <si>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</si>
  <si>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</si>
  <si>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</si>
  <si>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</si>
  <si>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</si>
  <si>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</si>
  <si>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</si>
  <si>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</si>
  <si>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</si>
  <si>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</si>
  <si>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</si>
  <si>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</si>
  <si>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</si>
  <si>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</si>
  <si>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</si>
  <si>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</si>
  <si>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</si>
  <si>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</si>
  <si>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</si>
  <si>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</si>
  <si>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</si>
  <si>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</si>
  <si>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</si>
  <si>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</si>
  <si>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</si>
  <si>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</si>
  <si>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</si>
  <si>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</si>
  <si>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</si>
  <si>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</si>
  <si>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</si>
  <si>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</si>
  <si>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</si>
  <si>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</si>
  <si>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</si>
  <si>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</si>
  <si>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</si>
  <si>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</si>
  <si>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</si>
  <si>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</si>
  <si>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</si>
  <si>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</si>
  <si>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</si>
  <si>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</si>
  <si>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</si>
  <si>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</si>
  <si>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</si>
  <si>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</si>
  <si>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</si>
  <si>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</si>
  <si>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</si>
  <si>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</si>
  <si>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</si>
  <si>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</si>
  <si>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</si>
  <si>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</si>
  <si>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</si>
  <si>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</si>
  <si>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</si>
  <si>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</si>
  <si>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</si>
  <si>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</si>
  <si>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</si>
  <si>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</si>
  <si>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</si>
  <si>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</si>
  <si>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</si>
  <si>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</si>
  <si>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</si>
  <si>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</si>
  <si>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</si>
  <si>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</si>
  <si>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</si>
  <si>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</si>
  <si>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</si>
  <si>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</si>
  <si>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</si>
  <si>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</si>
  <si>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</si>
  <si>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</si>
  <si>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</si>
  <si>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</si>
  <si>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</si>
  <si>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</si>
  <si>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</si>
  <si>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</si>
  <si>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</si>
  <si>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</si>
  <si>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</si>
  <si>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</si>
  <si>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</si>
  <si>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</si>
  <si>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</si>
  <si>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</si>
  <si>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</si>
  <si>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</si>
  <si>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</si>
  <si>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</si>
  <si>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</si>
  <si>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</si>
  <si>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</si>
  <si>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</si>
  <si>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</si>
  <si>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</si>
  <si>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</si>
  <si>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</si>
  <si>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</si>
  <si>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</si>
  <si>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</si>
  <si>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</si>
  <si>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</si>
  <si>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</si>
  <si>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</si>
  <si>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</si>
  <si>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</si>
  <si>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</si>
  <si>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</si>
  <si>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</si>
  <si>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</si>
  <si>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</si>
  <si>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</si>
  <si>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</si>
  <si>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</si>
  <si>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</si>
  <si>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</si>
  <si>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</si>
  <si>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</si>
  <si>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</si>
  <si>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</si>
  <si>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</si>
  <si>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</si>
  <si>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</si>
  <si>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</si>
  <si>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</si>
  <si>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</si>
  <si>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</si>
  <si>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</si>
  <si>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</si>
  <si>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</si>
  <si>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</si>
  <si>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</si>
  <si>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</si>
  <si>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</si>
  <si>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</si>
  <si>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</si>
  <si>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</si>
  <si>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</si>
  <si>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</si>
  <si>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</si>
  <si>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</si>
  <si>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</si>
  <si>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</si>
  <si>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</si>
  <si>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</si>
  <si>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</si>
  <si>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</si>
  <si>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</si>
  <si>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</si>
  <si>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</si>
  <si>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</si>
  <si>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</si>
  <si>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</si>
  <si>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</si>
  <si>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</si>
  <si>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</si>
  <si>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</si>
  <si>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</si>
  <si>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</si>
  <si>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</si>
  <si>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</si>
  <si>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</si>
  <si>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</si>
  <si>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</si>
  <si>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</si>
  <si>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</si>
  <si>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</si>
  <si>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</si>
  <si>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</si>
  <si>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</si>
  <si>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</si>
  <si>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</si>
  <si>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</si>
  <si>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</si>
  <si>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</si>
  <si>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</si>
  <si>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</si>
  <si>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</si>
  <si>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</si>
  <si>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</si>
  <si>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</si>
  <si>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</si>
  <si>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</si>
  <si>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</si>
  <si>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</si>
  <si>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</si>
  <si>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</si>
  <si>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</si>
  <si>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</si>
  <si>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</si>
  <si>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</si>
  <si>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</si>
  <si>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</si>
  <si>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</si>
  <si>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</si>
  <si>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</si>
  <si>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</si>
  <si>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</si>
  <si>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</si>
  <si>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</si>
  <si>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</si>
  <si>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</si>
  <si>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</si>
  <si>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</si>
  <si>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</si>
  <si>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</si>
  <si>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</si>
  <si>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</si>
  <si>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</si>
  <si>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</si>
  <si>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</si>
  <si>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</si>
  <si>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</si>
  <si>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</si>
  <si>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</si>
  <si>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</si>
  <si>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</si>
  <si>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</si>
  <si>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</si>
  <si>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</si>
  <si>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</si>
  <si>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</si>
  <si>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</si>
  <si>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</si>
  <si>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</si>
  <si>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</si>
  <si>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</si>
  <si>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</si>
  <si>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</si>
  <si>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</si>
  <si>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</si>
  <si>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</si>
  <si>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</si>
  <si>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</si>
  <si>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</si>
  <si>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</si>
  <si>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</si>
  <si>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</si>
  <si>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</si>
  <si>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</si>
  <si>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</si>
  <si>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</si>
  <si>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</si>
  <si>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</si>
  <si>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</si>
  <si>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</si>
  <si>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神奈川県藤沢市湘南台4-10-25　アース湘南台ビル</t>
    <phoneticPr fontId="3"/>
  </si>
  <si>
    <t>株式会社　金沢工業　代表取締役　金沢　一基</t>
    <phoneticPr fontId="3"/>
  </si>
  <si>
    <t>0466-42-6550</t>
    <phoneticPr fontId="3"/>
  </si>
  <si>
    <t>Ｄ－建設業</t>
    <phoneticPr fontId="3"/>
  </si>
  <si>
    <t>○</t>
  </si>
  <si>
    <t>令和    7年    6月   5 日</t>
    <phoneticPr fontId="3"/>
  </si>
  <si>
    <t>建造物解体工事</t>
    <phoneticPr fontId="3"/>
  </si>
  <si>
    <t>株式会社　金沢工業</t>
    <rPh sb="0" eb="4">
      <t>カブシキカイシャ</t>
    </rPh>
    <rPh sb="5" eb="7">
      <t>カナザワ</t>
    </rPh>
    <rPh sb="7" eb="9">
      <t>コウギョウ</t>
    </rPh>
    <phoneticPr fontId="3"/>
  </si>
  <si>
    <t>神奈川県藤沢市湘南台4-10-25アース湘南台ビル</t>
    <rPh sb="0" eb="4">
      <t>カナガワケン</t>
    </rPh>
    <rPh sb="4" eb="7">
      <t>フジサワシ</t>
    </rPh>
    <rPh sb="7" eb="10">
      <t>ショウナンダイ</t>
    </rPh>
    <rPh sb="20" eb="23">
      <t>ショウナンダイ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</si>
</sst>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xf numFmtId="38" fontId="1" fillId="0" borderId="0" applyFont="0" applyFill="0" applyBorder="0" applyAlignment="0" applyProtection="0">
      <alignment vertical="center"/>
    </xf>
  </cellStyleXfs>
  <cellXfs count="801">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quotePrefix="1"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177" fontId="4" fillId="3" borderId="14" xfId="5" applyNumberFormat="1" applyFont="1" applyFill="1" applyBorder="1" applyAlignment="1" applyProtection="1">
      <alignment vertical="center" shrinkToFit="1"/>
      <protection locked="0"/>
    </xf>
    <xf numFmtId="177" fontId="4" fillId="3" borderId="125" xfId="1" applyNumberFormat="1" applyFont="1" applyFill="1" applyBorder="1" applyAlignment="1" applyProtection="1">
      <alignment vertical="center" shrinkToFit="1"/>
      <protection locked="0"/>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6">
    <cellStyle name="桁区切り" xfId="1" builtinId="6"/>
    <cellStyle name="桁区切り 2" xfId="5" xr:uid="{92ABC3EA-31F7-4B6C-92E0-DFBFDA619717}"/>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zoomScaleNormal="100" zoomScaleSheetLayoutView="100" workbookViewId="0">
      <selection activeCell="I28" sqref="I2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467</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468</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464</v>
      </c>
      <c r="K40" s="499"/>
      <c r="L40" s="500"/>
      <c r="M40" s="500"/>
      <c r="N40" s="500"/>
      <c r="O40" s="501"/>
    </row>
    <row r="41" spans="1:19">
      <c r="C41" s="78"/>
      <c r="J41" s="21" t="s">
        <v>8</v>
      </c>
      <c r="O41" s="79"/>
    </row>
    <row r="42" spans="1:19">
      <c r="C42" s="78"/>
      <c r="J42" s="24" t="s">
        <v>9</v>
      </c>
      <c r="K42" s="24"/>
      <c r="L42" s="552" t="s">
        <v>465</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470</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1666</v>
      </c>
      <c r="N48" s="515"/>
      <c r="O48" s="516"/>
    </row>
    <row r="49" spans="3:21" ht="18" customHeight="1">
      <c r="C49" s="493" t="s">
        <v>11</v>
      </c>
      <c r="D49" s="494"/>
      <c r="E49" s="495"/>
      <c r="F49" s="548" t="s">
        <v>471</v>
      </c>
      <c r="G49" s="549"/>
      <c r="H49" s="549"/>
      <c r="I49" s="549"/>
      <c r="J49" s="549"/>
      <c r="K49" s="549"/>
      <c r="L49" s="126" t="s">
        <v>172</v>
      </c>
      <c r="M49" s="386"/>
      <c r="N49" s="517" t="s">
        <v>465</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466</v>
      </c>
      <c r="G52" s="453"/>
      <c r="H52" s="453"/>
      <c r="I52" s="453"/>
      <c r="J52" s="30" t="s">
        <v>47</v>
      </c>
      <c r="K52" s="30"/>
      <c r="L52" s="454" t="s">
        <v>469</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30</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41</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1482.1</v>
      </c>
      <c r="I63" s="240" t="s">
        <v>4</v>
      </c>
      <c r="J63" s="473" t="s">
        <v>324</v>
      </c>
      <c r="K63" s="474"/>
      <c r="L63" s="475"/>
      <c r="M63" s="468">
        <f>+別紙!AA14</f>
        <v>1482.1</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f>+別紙!AA15</f>
        <v>457.1</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t="str">
        <f>+別紙!AA16</f>
        <v>0</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FF00"/>
    <pageSetUpPr fitToPage="1"/>
  </sheetPr>
  <dimension ref="B1:BJ76"/>
  <sheetViews>
    <sheetView showGridLines="0" topLeftCell="A16" zoomScaleNormal="100" workbookViewId="0">
      <selection activeCell="G34" sqref="G34:G3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金沢工業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v>
      </c>
      <c r="E24" s="629"/>
      <c r="F24" s="629"/>
      <c r="G24" s="194" t="s">
        <v>198</v>
      </c>
      <c r="H24" s="607">
        <f>+F12</f>
        <v>3.5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3.5</v>
      </c>
      <c r="Q27" s="612"/>
      <c r="R27" s="612"/>
      <c r="S27" s="612"/>
      <c r="T27" s="44" t="s">
        <v>38</v>
      </c>
      <c r="U27" s="64"/>
      <c r="V27" s="64"/>
      <c r="Y27" s="62" t="s">
        <v>39</v>
      </c>
      <c r="Z27" s="65"/>
      <c r="AH27" s="53"/>
      <c r="AI27" s="53"/>
      <c r="AJ27" s="53"/>
      <c r="AK27" s="53"/>
      <c r="AL27" s="575">
        <f>+AH18+P27</f>
        <v>3.5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v>
      </c>
      <c r="E29" s="629"/>
      <c r="F29" s="629"/>
      <c r="G29" s="194" t="s">
        <v>198</v>
      </c>
      <c r="H29" s="607">
        <f>+AL27</f>
        <v>3.5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4</v>
      </c>
      <c r="E30" s="629"/>
      <c r="F30" s="629"/>
      <c r="G30" s="194" t="s">
        <v>198</v>
      </c>
      <c r="H30" s="607">
        <f>+AL30</f>
        <v>3.5</v>
      </c>
      <c r="I30" s="608"/>
      <c r="J30" s="194" t="s">
        <v>198</v>
      </c>
      <c r="M30" s="581"/>
      <c r="P30" s="56"/>
      <c r="R30" s="611">
        <f>+ROUND(AA28,1)+ROUND(AA29,1)+ROUND(AA30,1)</f>
        <v>3.5</v>
      </c>
      <c r="S30" s="612"/>
      <c r="T30" s="612"/>
      <c r="U30" s="612"/>
      <c r="V30" s="44" t="s">
        <v>16</v>
      </c>
      <c r="Y30" s="613" t="s">
        <v>186</v>
      </c>
      <c r="Z30" s="614"/>
      <c r="AA30" s="569"/>
      <c r="AB30" s="570"/>
      <c r="AC30" s="570"/>
      <c r="AD30" s="570"/>
      <c r="AE30" s="570"/>
      <c r="AF30" s="44" t="s">
        <v>13</v>
      </c>
      <c r="AL30" s="561">
        <v>3.5</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3.5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金沢工業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金沢工業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金沢工業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金沢工業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FF00"/>
    <pageSetUpPr fitToPage="1"/>
  </sheetPr>
  <dimension ref="B1:BJ76"/>
  <sheetViews>
    <sheetView showGridLines="0" topLeftCell="A16" zoomScaleNormal="100" workbookViewId="0">
      <selection activeCell="G35" sqref="G3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金沢工業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56.4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140</v>
      </c>
      <c r="E24" s="629"/>
      <c r="F24" s="629"/>
      <c r="G24" s="194" t="s">
        <v>198</v>
      </c>
      <c r="H24" s="607">
        <f>+F12</f>
        <v>56.4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56.4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56.4</v>
      </c>
      <c r="Q27" s="612"/>
      <c r="R27" s="612"/>
      <c r="S27" s="612"/>
      <c r="T27" s="44" t="s">
        <v>38</v>
      </c>
      <c r="U27" s="64"/>
      <c r="V27" s="64"/>
      <c r="Y27" s="62" t="s">
        <v>39</v>
      </c>
      <c r="Z27" s="65"/>
      <c r="AH27" s="53"/>
      <c r="AI27" s="53"/>
      <c r="AJ27" s="53"/>
      <c r="AK27" s="53"/>
      <c r="AL27" s="575">
        <f>+AH18+P27</f>
        <v>56.4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56.4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140</v>
      </c>
      <c r="E29" s="629"/>
      <c r="F29" s="629"/>
      <c r="G29" s="194" t="s">
        <v>198</v>
      </c>
      <c r="H29" s="607">
        <f>+AL27</f>
        <v>56.4</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30</v>
      </c>
      <c r="E30" s="629"/>
      <c r="F30" s="629"/>
      <c r="G30" s="194" t="s">
        <v>198</v>
      </c>
      <c r="H30" s="607">
        <f>+AL30</f>
        <v>27.9</v>
      </c>
      <c r="I30" s="608"/>
      <c r="J30" s="194" t="s">
        <v>198</v>
      </c>
      <c r="M30" s="581"/>
      <c r="P30" s="56"/>
      <c r="R30" s="611">
        <f>+ROUND(AA28,1)+ROUND(AA29,1)+ROUND(AA30,1)</f>
        <v>56.4</v>
      </c>
      <c r="S30" s="612"/>
      <c r="T30" s="612"/>
      <c r="U30" s="612"/>
      <c r="V30" s="44" t="s">
        <v>16</v>
      </c>
      <c r="Y30" s="613" t="s">
        <v>186</v>
      </c>
      <c r="Z30" s="614"/>
      <c r="AA30" s="569"/>
      <c r="AB30" s="570"/>
      <c r="AC30" s="570"/>
      <c r="AD30" s="570"/>
      <c r="AE30" s="570"/>
      <c r="AF30" s="44" t="s">
        <v>13</v>
      </c>
      <c r="AL30" s="561">
        <v>27.9</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56.4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金沢工業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FFFF00"/>
    <pageSetUpPr fitToPage="1"/>
  </sheetPr>
  <dimension ref="B1:BJ76"/>
  <sheetViews>
    <sheetView showGridLines="0" topLeftCell="A16"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金沢工業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807.1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950</v>
      </c>
      <c r="E24" s="629"/>
      <c r="F24" s="629"/>
      <c r="G24" s="194" t="s">
        <v>198</v>
      </c>
      <c r="H24" s="607">
        <f>+F12</f>
        <v>807.1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807.1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807.1</v>
      </c>
      <c r="Q27" s="612"/>
      <c r="R27" s="612"/>
      <c r="S27" s="612"/>
      <c r="T27" s="44" t="s">
        <v>38</v>
      </c>
      <c r="U27" s="64"/>
      <c r="V27" s="64"/>
      <c r="Y27" s="62" t="s">
        <v>39</v>
      </c>
      <c r="Z27" s="65"/>
      <c r="AH27" s="53"/>
      <c r="AI27" s="53"/>
      <c r="AJ27" s="53"/>
      <c r="AK27" s="53"/>
      <c r="AL27" s="575">
        <f>+AH18+P27</f>
        <v>807.1</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807.1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950</v>
      </c>
      <c r="E29" s="629"/>
      <c r="F29" s="629"/>
      <c r="G29" s="194" t="s">
        <v>198</v>
      </c>
      <c r="H29" s="607">
        <f>+AL27</f>
        <v>807.1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45</v>
      </c>
      <c r="E30" s="629"/>
      <c r="F30" s="629"/>
      <c r="G30" s="194" t="s">
        <v>198</v>
      </c>
      <c r="H30" s="607">
        <f>+AL30</f>
        <v>31.7</v>
      </c>
      <c r="I30" s="608"/>
      <c r="J30" s="194" t="s">
        <v>198</v>
      </c>
      <c r="M30" s="581"/>
      <c r="P30" s="56"/>
      <c r="R30" s="611">
        <f>+ROUND(AA28,1)+ROUND(AA29,1)+ROUND(AA30,1)</f>
        <v>807.1</v>
      </c>
      <c r="S30" s="612"/>
      <c r="T30" s="612"/>
      <c r="U30" s="612"/>
      <c r="V30" s="44" t="s">
        <v>16</v>
      </c>
      <c r="Y30" s="613" t="s">
        <v>186</v>
      </c>
      <c r="Z30" s="614"/>
      <c r="AA30" s="569"/>
      <c r="AB30" s="570"/>
      <c r="AC30" s="570"/>
      <c r="AD30" s="570"/>
      <c r="AE30" s="570"/>
      <c r="AF30" s="44" t="s">
        <v>13</v>
      </c>
      <c r="AL30" s="561">
        <v>31.7</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807.1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金沢工業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金沢工業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　金沢工業</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金沢工業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FF00"/>
    <pageSetUpPr fitToPage="1"/>
  </sheetPr>
  <dimension ref="B1:BJ76"/>
  <sheetViews>
    <sheetView showGridLines="0" topLeftCell="A16"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金沢工業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32.6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87">
        <v>45</v>
      </c>
      <c r="E24" s="687"/>
      <c r="F24" s="687"/>
      <c r="G24" s="194" t="s">
        <v>198</v>
      </c>
      <c r="H24" s="607">
        <f>+F12</f>
        <v>32.6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32.6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32.6</v>
      </c>
      <c r="Q27" s="612"/>
      <c r="R27" s="612"/>
      <c r="S27" s="612"/>
      <c r="T27" s="44" t="s">
        <v>38</v>
      </c>
      <c r="U27" s="64"/>
      <c r="V27" s="64"/>
      <c r="Y27" s="62" t="s">
        <v>39</v>
      </c>
      <c r="Z27" s="65"/>
      <c r="AH27" s="53"/>
      <c r="AI27" s="53"/>
      <c r="AJ27" s="53"/>
      <c r="AK27" s="53"/>
      <c r="AL27" s="575">
        <f>+AH18+P27</f>
        <v>32.6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32.6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88">
        <v>45</v>
      </c>
      <c r="E29" s="629"/>
      <c r="F29" s="629"/>
      <c r="G29" s="194" t="s">
        <v>198</v>
      </c>
      <c r="H29" s="607">
        <f>+AL27</f>
        <v>32.6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35</v>
      </c>
      <c r="E30" s="629"/>
      <c r="F30" s="629"/>
      <c r="G30" s="194" t="s">
        <v>198</v>
      </c>
      <c r="H30" s="607">
        <f>+AL30</f>
        <v>19.5</v>
      </c>
      <c r="I30" s="608"/>
      <c r="J30" s="194" t="s">
        <v>198</v>
      </c>
      <c r="M30" s="581"/>
      <c r="P30" s="56"/>
      <c r="R30" s="611">
        <f>+ROUND(AA28,1)+ROUND(AA29,1)+ROUND(AA30,1)</f>
        <v>32.6</v>
      </c>
      <c r="S30" s="612"/>
      <c r="T30" s="612"/>
      <c r="U30" s="612"/>
      <c r="V30" s="44" t="s">
        <v>16</v>
      </c>
      <c r="Y30" s="613" t="s">
        <v>186</v>
      </c>
      <c r="Z30" s="614"/>
      <c r="AA30" s="569"/>
      <c r="AB30" s="570"/>
      <c r="AC30" s="570"/>
      <c r="AD30" s="570"/>
      <c r="AE30" s="570"/>
      <c r="AF30" s="44" t="s">
        <v>13</v>
      </c>
      <c r="AL30" s="561">
        <v>19.5</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32.6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6:F26"/>
    <mergeCell ref="Q26:T26"/>
    <mergeCell ref="AM26:AP26"/>
    <mergeCell ref="F9:I9"/>
    <mergeCell ref="D23:G23"/>
    <mergeCell ref="AI14:AN14"/>
    <mergeCell ref="G11:I11"/>
    <mergeCell ref="G14:I14"/>
    <mergeCell ref="Z20:AB20"/>
    <mergeCell ref="U23:X23"/>
    <mergeCell ref="D24:F24"/>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election activeCell="P32" sqref="P32"/>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30" t="s">
        <v>273</v>
      </c>
      <c r="C3" s="730"/>
      <c r="D3" s="730"/>
      <c r="E3" s="730"/>
      <c r="F3" s="730"/>
      <c r="G3" s="110"/>
      <c r="H3" s="110"/>
      <c r="I3" s="110"/>
      <c r="J3" s="110"/>
      <c r="K3" s="110"/>
      <c r="Y3"/>
      <c r="Z3"/>
      <c r="AA3" s="111"/>
    </row>
    <row r="4" spans="2:27" ht="14.1" customHeight="1">
      <c r="B4" s="730"/>
      <c r="C4" s="730"/>
      <c r="D4" s="730"/>
      <c r="E4" s="730"/>
      <c r="F4" s="730"/>
      <c r="G4" s="110"/>
      <c r="H4" s="110"/>
      <c r="I4" s="110"/>
      <c r="J4" s="110"/>
      <c r="K4" s="110"/>
      <c r="Y4" s="734" t="s">
        <v>327</v>
      </c>
      <c r="Z4" s="112" t="s">
        <v>112</v>
      </c>
      <c r="AA4" s="113" t="s">
        <v>113</v>
      </c>
    </row>
    <row r="5" spans="2:27" ht="14.1" customHeight="1" thickBot="1">
      <c r="C5" s="110"/>
      <c r="D5" s="110"/>
      <c r="E5" s="110"/>
      <c r="F5" s="110"/>
      <c r="G5" s="110"/>
      <c r="H5" s="110"/>
      <c r="I5" s="110"/>
      <c r="J5" s="110"/>
      <c r="K5" s="110"/>
      <c r="Y5" s="735"/>
      <c r="Z5" s="114" t="str">
        <f>+表紙!N28</f>
        <v>○</v>
      </c>
      <c r="AA5" s="114" t="str">
        <f>+表紙!O28</f>
        <v>　</v>
      </c>
    </row>
    <row r="6" spans="2:27" ht="15" customHeight="1" thickBot="1">
      <c r="B6" s="165" t="s">
        <v>99</v>
      </c>
      <c r="C6" s="165"/>
      <c r="D6" s="165"/>
      <c r="E6" s="165"/>
      <c r="F6" s="165"/>
      <c r="G6" s="165"/>
      <c r="H6" s="165"/>
      <c r="I6" s="165"/>
      <c r="J6" s="165"/>
      <c r="K6" s="165"/>
      <c r="L6" s="87"/>
      <c r="M6" s="731"/>
      <c r="N6" s="731"/>
      <c r="O6" s="87" t="s">
        <v>97</v>
      </c>
      <c r="P6" s="736" t="str">
        <f>+表紙!F47</f>
        <v>株式会社　金沢工業</v>
      </c>
      <c r="Q6" s="736"/>
      <c r="R6" s="736"/>
      <c r="S6" s="736"/>
      <c r="T6" s="736"/>
      <c r="U6" s="736"/>
      <c r="V6" s="731"/>
      <c r="W6" s="731"/>
      <c r="X6" s="731"/>
      <c r="Y6" s="731"/>
      <c r="Z6" s="731"/>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2" t="s">
        <v>232</v>
      </c>
      <c r="D9" s="732"/>
      <c r="E9" s="732"/>
      <c r="F9" s="733"/>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3</v>
      </c>
      <c r="M9" s="319">
        <f>IF(OR(ｷ.紙くず!D24&gt;0,ｷ.紙くず!D24&lt;0),ｷ.紙くず!D24,IF(M$19&gt;0,"0",0))</f>
        <v>0.1</v>
      </c>
      <c r="N9" s="319">
        <f>IF(OR(ｸ.木くず!D24&gt;0,ｸ.木くず!D24&lt;0),ｸ.木くず!D24,IF(N$19&gt;0,"0",0))</f>
        <v>340</v>
      </c>
      <c r="O9" s="319">
        <f>IF(OR(ｹ.繊維くず!D24&gt;0,ｹ.繊維くず!D24&lt;0),ｹ.繊維くず!D24,IF(O$19&gt;0,"0",0))</f>
        <v>4</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140</v>
      </c>
      <c r="U9" s="319">
        <f>IF(OR(ｿ.鉱さい!D24&gt;0,ｿ.鉱さい!D24&lt;0),ｿ.鉱さい!D24,IF(U$19&gt;0,"0",0))</f>
        <v>0</v>
      </c>
      <c r="V9" s="319">
        <f>IF(OR(ﾀ.がれき類!D24&gt;0,ﾀ.がれき類!D24&lt;0),ﾀ.がれき類!D24,IF(V$19&gt;0,"0",0))</f>
        <v>950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45</v>
      </c>
      <c r="AA9" s="321">
        <f>IF(SUM(G9:Z9)&gt;0,SUM(G9:Z9),IF(AA$19&gt;0,"0",0))</f>
        <v>1482.1</v>
      </c>
    </row>
    <row r="10" spans="2:27" ht="20.45" customHeight="1">
      <c r="B10" s="169" t="s">
        <v>352</v>
      </c>
      <c r="C10" s="724" t="s">
        <v>320</v>
      </c>
      <c r="D10" s="724"/>
      <c r="E10" s="724"/>
      <c r="F10" s="725"/>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6" t="s">
        <v>321</v>
      </c>
      <c r="D11" s="726"/>
      <c r="E11" s="726"/>
      <c r="F11" s="707"/>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6" t="s">
        <v>322</v>
      </c>
      <c r="D12" s="726"/>
      <c r="E12" s="726"/>
      <c r="F12" s="707"/>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7" t="s">
        <v>323</v>
      </c>
      <c r="D13" s="728"/>
      <c r="E13" s="728"/>
      <c r="F13" s="729"/>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6" t="s">
        <v>241</v>
      </c>
      <c r="D14" s="726"/>
      <c r="E14" s="726"/>
      <c r="F14" s="707"/>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3</v>
      </c>
      <c r="M14" s="325">
        <f>IF(OR(ｷ.紙くず!D29&gt;0,ｷ.紙くず!D29&lt;0),ｷ.紙くず!D29,IF(M$19&gt;0,"0",0))</f>
        <v>0.1</v>
      </c>
      <c r="N14" s="325">
        <f>IF(OR(ｸ.木くず!D29&gt;0,ｸ.木くず!D29&lt;0),ｸ.木くず!D29,IF(N$19&gt;0,"0",0))</f>
        <v>340</v>
      </c>
      <c r="O14" s="325">
        <f>IF(OR(ｹ.繊維くず!D29&gt;0,ｹ.繊維くず!D29&lt;0),ｹ.繊維くず!D29,IF(O$19&gt;0,"0",0))</f>
        <v>4</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140</v>
      </c>
      <c r="U14" s="325">
        <f>IF(OR(ｿ.鉱さい!D29&gt;0,ｿ.鉱さい!D29&lt;0),ｿ.鉱さい!D29,IF(U$19&gt;0,"0",0))</f>
        <v>0</v>
      </c>
      <c r="V14" s="325">
        <f>IF(OR(ﾀ.がれき類!D29&gt;0,ﾀ.がれき類!D29&lt;0),ﾀ.がれき類!D29,IF(V$19&gt;0,"0",0))</f>
        <v>950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45</v>
      </c>
      <c r="AA14" s="327">
        <f t="shared" si="0"/>
        <v>1482.1</v>
      </c>
    </row>
    <row r="15" spans="2:27" ht="20.45" customHeight="1">
      <c r="B15" s="169" t="s">
        <v>244</v>
      </c>
      <c r="C15" s="726" t="s">
        <v>242</v>
      </c>
      <c r="D15" s="726"/>
      <c r="E15" s="726"/>
      <c r="F15" s="707"/>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3</v>
      </c>
      <c r="M15" s="325">
        <f>IF(OR(ｷ.紙くず!D30&gt;0,ｷ.紙くず!D30&lt;0),ｷ.紙くず!D30,IF(M$19&gt;0,"0",0))</f>
        <v>0.1</v>
      </c>
      <c r="N15" s="325">
        <f>IF(OR(ｸ.木くず!D30&gt;0,ｸ.木くず!D30&lt;0),ｸ.木くず!D30,IF(N$19&gt;0,"0",0))</f>
        <v>340</v>
      </c>
      <c r="O15" s="325">
        <f>IF(OR(ｹ.繊維くず!D30&gt;0,ｹ.繊維くず!D30&lt;0),ｹ.繊維くず!D30,IF(O$19&gt;0,"0",0))</f>
        <v>4</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30</v>
      </c>
      <c r="U15" s="325">
        <f>IF(OR(ｿ.鉱さい!D30&gt;0,ｿ.鉱さい!D30&lt;0),ｿ.鉱さい!D30,IF(U$19&gt;0,"0",0))</f>
        <v>0</v>
      </c>
      <c r="V15" s="325">
        <f>IF(OR(ﾀ.がれき類!D30&gt;0,ﾀ.がれき類!D30&lt;0),ﾀ.がれき類!D30,IF(V$19&gt;0,"0",0))</f>
        <v>45</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35</v>
      </c>
      <c r="AA15" s="327">
        <f t="shared" si="0"/>
        <v>457.1</v>
      </c>
    </row>
    <row r="16" spans="2:27" ht="20.45" customHeight="1">
      <c r="B16" s="169" t="s">
        <v>245</v>
      </c>
      <c r="C16" s="726" t="s">
        <v>243</v>
      </c>
      <c r="D16" s="726"/>
      <c r="E16" s="726"/>
      <c r="F16" s="707"/>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t="str">
        <f>IF(OR(ｷ.紙くず!D31&gt;0,ｷ.紙くず!D31&lt;0),ｷ.紙くず!D31,IF(M$19&gt;0,"0",0))</f>
        <v>0</v>
      </c>
      <c r="N16" s="325" t="str">
        <f>IF(OR(ｸ.木くず!D31&gt;0,ｸ.木くず!D31&lt;0),ｸ.木くず!D31,IF(N$19&gt;0,"0",0))</f>
        <v>0</v>
      </c>
      <c r="O16" s="325" t="str">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t="str">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t="str">
        <f t="shared" si="0"/>
        <v>0</v>
      </c>
    </row>
    <row r="17" spans="2:27" ht="20.45" customHeight="1">
      <c r="B17" s="169"/>
      <c r="C17" s="726" t="s">
        <v>428</v>
      </c>
      <c r="D17" s="726"/>
      <c r="E17" s="726"/>
      <c r="F17" s="707"/>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2" t="s">
        <v>388</v>
      </c>
      <c r="E18" s="722"/>
      <c r="F18" s="723"/>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2" t="s">
        <v>335</v>
      </c>
      <c r="E19" s="712"/>
      <c r="F19" s="713"/>
      <c r="G19" s="331">
        <f t="shared" ref="G19:Z19" si="1">+G41+G25+G23+G22+G21-G20</f>
        <v>0</v>
      </c>
      <c r="H19" s="331">
        <f t="shared" si="1"/>
        <v>0</v>
      </c>
      <c r="I19" s="331">
        <f t="shared" si="1"/>
        <v>0</v>
      </c>
      <c r="J19" s="331">
        <f t="shared" si="1"/>
        <v>0</v>
      </c>
      <c r="K19" s="331">
        <f t="shared" si="1"/>
        <v>0</v>
      </c>
      <c r="L19" s="331">
        <f t="shared" si="1"/>
        <v>6.8</v>
      </c>
      <c r="M19" s="331">
        <f t="shared" si="1"/>
        <v>0.4</v>
      </c>
      <c r="N19" s="331">
        <f t="shared" si="1"/>
        <v>203</v>
      </c>
      <c r="O19" s="331">
        <f t="shared" si="1"/>
        <v>3.5</v>
      </c>
      <c r="P19" s="331">
        <f t="shared" si="1"/>
        <v>0</v>
      </c>
      <c r="Q19" s="331">
        <f t="shared" si="1"/>
        <v>0</v>
      </c>
      <c r="R19" s="331">
        <f t="shared" si="1"/>
        <v>0</v>
      </c>
      <c r="S19" s="331">
        <f t="shared" si="1"/>
        <v>0</v>
      </c>
      <c r="T19" s="331">
        <f t="shared" si="1"/>
        <v>56.4</v>
      </c>
      <c r="U19" s="331">
        <f t="shared" si="1"/>
        <v>0</v>
      </c>
      <c r="V19" s="331">
        <f t="shared" si="1"/>
        <v>807.1</v>
      </c>
      <c r="W19" s="331">
        <f t="shared" si="1"/>
        <v>0</v>
      </c>
      <c r="X19" s="331">
        <f t="shared" si="1"/>
        <v>0</v>
      </c>
      <c r="Y19" s="331">
        <f t="shared" si="1"/>
        <v>0</v>
      </c>
      <c r="Z19" s="332">
        <f t="shared" si="1"/>
        <v>32.6</v>
      </c>
      <c r="AA19" s="333">
        <f t="shared" ref="AA19:AA25" si="2">SUM(G19:Z19)</f>
        <v>1109.8</v>
      </c>
    </row>
    <row r="20" spans="2:27" ht="20.45" customHeight="1" thickBot="1">
      <c r="B20" s="167"/>
      <c r="C20" s="217" t="s">
        <v>233</v>
      </c>
      <c r="D20" s="714" t="s">
        <v>234</v>
      </c>
      <c r="E20" s="714"/>
      <c r="F20" s="715"/>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6" t="s">
        <v>284</v>
      </c>
      <c r="F21" s="717"/>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20" t="s">
        <v>285</v>
      </c>
      <c r="F22" s="721"/>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2" t="s">
        <v>286</v>
      </c>
      <c r="F23" s="703"/>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8" t="s">
        <v>271</v>
      </c>
      <c r="F25" s="719"/>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10" t="s">
        <v>174</v>
      </c>
      <c r="D26" s="384" t="s">
        <v>21</v>
      </c>
      <c r="E26" s="689" t="s">
        <v>288</v>
      </c>
      <c r="F26" s="690"/>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10"/>
      <c r="D27" s="172" t="s">
        <v>25</v>
      </c>
      <c r="E27" s="689" t="s">
        <v>289</v>
      </c>
      <c r="F27" s="690"/>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11"/>
      <c r="D28" s="695"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11"/>
      <c r="D29" s="696"/>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11"/>
      <c r="D30" s="696"/>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11"/>
      <c r="D31" s="696"/>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11"/>
      <c r="D32" s="696"/>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11"/>
      <c r="D33" s="696"/>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11"/>
      <c r="D34" s="697"/>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11"/>
      <c r="D35" s="123" t="s">
        <v>178</v>
      </c>
      <c r="E35" s="689" t="s">
        <v>293</v>
      </c>
      <c r="F35" s="690"/>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3" t="s">
        <v>173</v>
      </c>
      <c r="D41" s="123" t="s">
        <v>179</v>
      </c>
      <c r="E41" s="700" t="s">
        <v>236</v>
      </c>
      <c r="F41" s="701"/>
      <c r="G41" s="367">
        <f t="shared" ref="G41:Z41" si="8">+G42+G46</f>
        <v>0</v>
      </c>
      <c r="H41" s="367">
        <f t="shared" si="8"/>
        <v>0</v>
      </c>
      <c r="I41" s="367">
        <f t="shared" si="8"/>
        <v>0</v>
      </c>
      <c r="J41" s="367">
        <f t="shared" si="8"/>
        <v>0</v>
      </c>
      <c r="K41" s="367">
        <f t="shared" si="8"/>
        <v>0</v>
      </c>
      <c r="L41" s="367">
        <f t="shared" si="8"/>
        <v>6.8</v>
      </c>
      <c r="M41" s="367">
        <f t="shared" si="8"/>
        <v>0.4</v>
      </c>
      <c r="N41" s="367">
        <f t="shared" si="8"/>
        <v>203</v>
      </c>
      <c r="O41" s="367">
        <f t="shared" si="8"/>
        <v>3.5</v>
      </c>
      <c r="P41" s="367">
        <f t="shared" si="8"/>
        <v>0</v>
      </c>
      <c r="Q41" s="367">
        <f t="shared" si="8"/>
        <v>0</v>
      </c>
      <c r="R41" s="367">
        <f t="shared" si="8"/>
        <v>0</v>
      </c>
      <c r="S41" s="367">
        <f t="shared" si="8"/>
        <v>0</v>
      </c>
      <c r="T41" s="367">
        <f t="shared" si="8"/>
        <v>56.4</v>
      </c>
      <c r="U41" s="367">
        <f t="shared" si="8"/>
        <v>0</v>
      </c>
      <c r="V41" s="367">
        <f t="shared" si="8"/>
        <v>807.1</v>
      </c>
      <c r="W41" s="367">
        <f t="shared" si="8"/>
        <v>0</v>
      </c>
      <c r="X41" s="367">
        <f t="shared" si="8"/>
        <v>0</v>
      </c>
      <c r="Y41" s="367">
        <f t="shared" si="8"/>
        <v>0</v>
      </c>
      <c r="Z41" s="368">
        <f t="shared" si="8"/>
        <v>32.6</v>
      </c>
      <c r="AA41" s="369">
        <f t="shared" si="4"/>
        <v>1109.8</v>
      </c>
    </row>
    <row r="42" spans="2:27" ht="20.45" customHeight="1">
      <c r="B42" s="167"/>
      <c r="C42" s="693"/>
      <c r="D42" s="207"/>
      <c r="E42" s="205" t="s">
        <v>262</v>
      </c>
      <c r="F42" s="383"/>
      <c r="G42" s="358">
        <f t="shared" ref="G42:Z42" si="9">SUM(G43:G45)</f>
        <v>0</v>
      </c>
      <c r="H42" s="358">
        <f t="shared" si="9"/>
        <v>0</v>
      </c>
      <c r="I42" s="358">
        <f t="shared" si="9"/>
        <v>0</v>
      </c>
      <c r="J42" s="358">
        <f t="shared" si="9"/>
        <v>0</v>
      </c>
      <c r="K42" s="358">
        <f t="shared" si="9"/>
        <v>0</v>
      </c>
      <c r="L42" s="358">
        <f t="shared" si="9"/>
        <v>6.8</v>
      </c>
      <c r="M42" s="358">
        <f t="shared" si="9"/>
        <v>0.4</v>
      </c>
      <c r="N42" s="358">
        <f t="shared" si="9"/>
        <v>203</v>
      </c>
      <c r="O42" s="358">
        <f t="shared" si="9"/>
        <v>3.5</v>
      </c>
      <c r="P42" s="358">
        <f t="shared" si="9"/>
        <v>0</v>
      </c>
      <c r="Q42" s="358">
        <f t="shared" si="9"/>
        <v>0</v>
      </c>
      <c r="R42" s="358">
        <f t="shared" si="9"/>
        <v>0</v>
      </c>
      <c r="S42" s="358">
        <f t="shared" si="9"/>
        <v>0</v>
      </c>
      <c r="T42" s="358">
        <f t="shared" si="9"/>
        <v>56.4</v>
      </c>
      <c r="U42" s="358">
        <f t="shared" si="9"/>
        <v>0</v>
      </c>
      <c r="V42" s="358">
        <f t="shared" si="9"/>
        <v>807.1</v>
      </c>
      <c r="W42" s="358">
        <f t="shared" si="9"/>
        <v>0</v>
      </c>
      <c r="X42" s="358">
        <f t="shared" si="9"/>
        <v>0</v>
      </c>
      <c r="Y42" s="358">
        <f t="shared" si="9"/>
        <v>0</v>
      </c>
      <c r="Z42" s="359">
        <f t="shared" si="9"/>
        <v>32.6</v>
      </c>
      <c r="AA42" s="360">
        <f t="shared" si="4"/>
        <v>1109.8</v>
      </c>
    </row>
    <row r="43" spans="2:27" ht="20.45" customHeight="1">
      <c r="B43" s="167"/>
      <c r="C43" s="693"/>
      <c r="D43" s="208"/>
      <c r="E43" s="203"/>
      <c r="F43" s="201" t="s">
        <v>235</v>
      </c>
      <c r="G43" s="361">
        <f>+ｱ.燃え殻!$AA$28</f>
        <v>0</v>
      </c>
      <c r="H43" s="361">
        <f>+ｲ.汚泥!$AA$28</f>
        <v>0</v>
      </c>
      <c r="I43" s="361">
        <f>+ｳ.廃油!$AA$28</f>
        <v>0</v>
      </c>
      <c r="J43" s="361">
        <f>+ｴ.廃酸!$AA$28</f>
        <v>0</v>
      </c>
      <c r="K43" s="361">
        <f>+ｵ.廃ｱﾙｶﾘ!$AA$28</f>
        <v>0</v>
      </c>
      <c r="L43" s="361">
        <f>+ｶ.廃ﾌﾟﾗ類!$AA$28</f>
        <v>6.8</v>
      </c>
      <c r="M43" s="361">
        <f>+ｷ.紙くず!$AA$28</f>
        <v>0.4</v>
      </c>
      <c r="N43" s="361">
        <f>+ｸ.木くず!$AA$28</f>
        <v>203</v>
      </c>
      <c r="O43" s="361">
        <f>+ｹ.繊維くず!$AA$28</f>
        <v>3.5</v>
      </c>
      <c r="P43" s="361">
        <f>+ｺ.動植物性残さ!$AA$28</f>
        <v>0</v>
      </c>
      <c r="Q43" s="361">
        <f>+ｻ.動物系固形不要物!$AA$28</f>
        <v>0</v>
      </c>
      <c r="R43" s="361">
        <f>+ｼ.ｺﾞﾑくず!$AA$28</f>
        <v>0</v>
      </c>
      <c r="S43" s="361">
        <f>+ｽ.金属くず!$AA$28</f>
        <v>0</v>
      </c>
      <c r="T43" s="361">
        <f>+ｾ.ｶﾞﾗｽ･ｺﾝｸﾘ･陶磁器くず!$AA$28</f>
        <v>56.4</v>
      </c>
      <c r="U43" s="361">
        <f>+ｿ.鉱さい!$AA$28</f>
        <v>0</v>
      </c>
      <c r="V43" s="361">
        <f>+ﾀ.がれき類!$AA$28</f>
        <v>807.1</v>
      </c>
      <c r="W43" s="361">
        <f>+ﾁ.動物のふん尿!$AA$28</f>
        <v>0</v>
      </c>
      <c r="X43" s="361">
        <f>+ﾂ.動物の死体!$AA$28</f>
        <v>0</v>
      </c>
      <c r="Y43" s="361">
        <f>+ﾃ.ばいじん!$AA$28</f>
        <v>0</v>
      </c>
      <c r="Z43" s="362">
        <f>+ﾄ.混合廃棄物その他!$AA$28</f>
        <v>32.6</v>
      </c>
      <c r="AA43" s="363">
        <f t="shared" si="4"/>
        <v>1109.8</v>
      </c>
    </row>
    <row r="44" spans="2:27" ht="20.45" customHeight="1">
      <c r="B44" s="167"/>
      <c r="C44" s="693"/>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3"/>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4"/>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8" t="s">
        <v>294</v>
      </c>
      <c r="E47" s="698"/>
      <c r="F47" s="699"/>
      <c r="G47" s="370">
        <f>+ｱ.燃え殻!$AL$27</f>
        <v>0</v>
      </c>
      <c r="H47" s="370">
        <f>+ｲ.汚泥!$AL$27</f>
        <v>0</v>
      </c>
      <c r="I47" s="370">
        <f>+ｳ.廃油!$AL$27</f>
        <v>0</v>
      </c>
      <c r="J47" s="370">
        <f>+ｴ.廃酸!$AL$27</f>
        <v>0</v>
      </c>
      <c r="K47" s="370">
        <f>+ｵ.廃ｱﾙｶﾘ!$AL$27</f>
        <v>0</v>
      </c>
      <c r="L47" s="370">
        <f>+ｶ.廃ﾌﾟﾗ類!$AL$27</f>
        <v>6.8</v>
      </c>
      <c r="M47" s="370">
        <f>+ｷ.紙くず!$AL$27</f>
        <v>0.4</v>
      </c>
      <c r="N47" s="370">
        <f>+ｸ.木くず!$AL$27</f>
        <v>203</v>
      </c>
      <c r="O47" s="370">
        <f>+ｹ.繊維くず!$AL$27</f>
        <v>3.5</v>
      </c>
      <c r="P47" s="370">
        <f>+ｺ.動植物性残さ!$AL$27</f>
        <v>0</v>
      </c>
      <c r="Q47" s="370">
        <f>+ｻ.動物系固形不要物!$AL$27</f>
        <v>0</v>
      </c>
      <c r="R47" s="370">
        <f>+ｼ.ｺﾞﾑくず!$AL$27</f>
        <v>0</v>
      </c>
      <c r="S47" s="370">
        <f>+ｽ.金属くず!$AL$27</f>
        <v>0</v>
      </c>
      <c r="T47" s="370">
        <f>+ｾ.ｶﾞﾗｽ･ｺﾝｸﾘ･陶磁器くず!$AL$27</f>
        <v>56.4</v>
      </c>
      <c r="U47" s="370">
        <f>+ｿ.鉱さい!$AL$27</f>
        <v>0</v>
      </c>
      <c r="V47" s="370">
        <f>+ﾀ.がれき類!$AL$27</f>
        <v>807.1</v>
      </c>
      <c r="W47" s="370">
        <f>+ﾁ.動物のふん尿!$AL$27</f>
        <v>0</v>
      </c>
      <c r="X47" s="370">
        <f>+ﾂ.動物の死体!$AL$27</f>
        <v>0</v>
      </c>
      <c r="Y47" s="370">
        <f>+ﾃ.ばいじん!$AL$27</f>
        <v>0</v>
      </c>
      <c r="Z47" s="371">
        <f>+ﾄ.混合廃棄物その他!$AL$27</f>
        <v>32.6</v>
      </c>
      <c r="AA47" s="372">
        <f t="shared" si="4"/>
        <v>1109.8</v>
      </c>
    </row>
    <row r="48" spans="2:27" ht="20.45" customHeight="1">
      <c r="B48" s="167"/>
      <c r="C48" s="173"/>
      <c r="D48" s="172" t="s">
        <v>188</v>
      </c>
      <c r="E48" s="689" t="s">
        <v>238</v>
      </c>
      <c r="F48" s="690"/>
      <c r="G48" s="373">
        <f>+ｱ.燃え殻!$AL$30</f>
        <v>0</v>
      </c>
      <c r="H48" s="373">
        <f>+ｲ.汚泥!$AL$30</f>
        <v>0</v>
      </c>
      <c r="I48" s="373">
        <f>+ｳ.廃油!$AL$30</f>
        <v>0</v>
      </c>
      <c r="J48" s="373">
        <f>+ｴ.廃酸!$AL$30</f>
        <v>0</v>
      </c>
      <c r="K48" s="373">
        <f>+ｵ.廃ｱﾙｶﾘ!$AL$30</f>
        <v>0</v>
      </c>
      <c r="L48" s="373">
        <f>+ｶ.廃ﾌﾟﾗ類!$AL$30</f>
        <v>6</v>
      </c>
      <c r="M48" s="373">
        <f>+ｷ.紙くず!$AL$30</f>
        <v>0.3</v>
      </c>
      <c r="N48" s="373">
        <f>+ｸ.木くず!$AL$30</f>
        <v>202</v>
      </c>
      <c r="O48" s="373">
        <f>+ｹ.繊維くず!$AL$30</f>
        <v>3.5</v>
      </c>
      <c r="P48" s="373">
        <f>+ｺ.動植物性残さ!$AL$30</f>
        <v>0</v>
      </c>
      <c r="Q48" s="373">
        <f>+ｻ.動物系固形不要物!$AL$30</f>
        <v>0</v>
      </c>
      <c r="R48" s="373">
        <f>+ｼ.ｺﾞﾑくず!$AL$30</f>
        <v>0</v>
      </c>
      <c r="S48" s="373">
        <f>+ｽ.金属くず!$AL$30</f>
        <v>0</v>
      </c>
      <c r="T48" s="373">
        <f>+ｾ.ｶﾞﾗｽ･ｺﾝｸﾘ･陶磁器くず!$AL$30</f>
        <v>27.9</v>
      </c>
      <c r="U48" s="373">
        <f>+ｿ.鉱さい!$AL$30</f>
        <v>0</v>
      </c>
      <c r="V48" s="373">
        <f>+ﾀ.がれき類!$AL$30</f>
        <v>31.7</v>
      </c>
      <c r="W48" s="373">
        <f>+ﾁ.動物のふん尿!$AL$30</f>
        <v>0</v>
      </c>
      <c r="X48" s="373">
        <f>+ﾂ.動物の死体!$AL$30</f>
        <v>0</v>
      </c>
      <c r="Y48" s="373">
        <f>+ﾃ.ばいじん!$AL$30</f>
        <v>0</v>
      </c>
      <c r="Z48" s="374">
        <f>+ﾄ.混合廃棄物その他!$AL$30</f>
        <v>19.5</v>
      </c>
      <c r="AA48" s="375">
        <f t="shared" si="4"/>
        <v>290.90000000000003</v>
      </c>
    </row>
    <row r="49" spans="2:27" ht="20.45" customHeight="1">
      <c r="B49" s="167"/>
      <c r="C49" s="173"/>
      <c r="D49" s="409" t="s">
        <v>190</v>
      </c>
      <c r="E49" s="702" t="s">
        <v>239</v>
      </c>
      <c r="F49" s="703"/>
      <c r="G49" s="422">
        <f>+ｱ.燃え殻!$AS$24</f>
        <v>0</v>
      </c>
      <c r="H49" s="422">
        <f>+ｲ.汚泥!$AS$24</f>
        <v>0</v>
      </c>
      <c r="I49" s="422">
        <f>+ｳ.廃油!$AS$24</f>
        <v>0</v>
      </c>
      <c r="J49" s="422">
        <f>+ｴ.廃酸!$AS$24</f>
        <v>0</v>
      </c>
      <c r="K49" s="422">
        <f>+ｵ.廃ｱﾙｶﾘ!$AS$24</f>
        <v>0</v>
      </c>
      <c r="L49" s="422">
        <f>+ｶ.廃ﾌﾟﾗ類!$AS$24</f>
        <v>6.8</v>
      </c>
      <c r="M49" s="422">
        <f>+ｷ.紙くず!$AS$24</f>
        <v>0.4</v>
      </c>
      <c r="N49" s="422">
        <f>+ｸ.木くず!$AS$24</f>
        <v>203</v>
      </c>
      <c r="O49" s="422">
        <f>+ｹ.繊維くず!$AS$24</f>
        <v>3.5</v>
      </c>
      <c r="P49" s="422">
        <f>+ｺ.動植物性残さ!$AS$24</f>
        <v>0</v>
      </c>
      <c r="Q49" s="422">
        <f>+ｻ.動物系固形不要物!$AS$24</f>
        <v>0</v>
      </c>
      <c r="R49" s="422">
        <f>+ｼ.ｺﾞﾑくず!$AS$24</f>
        <v>0</v>
      </c>
      <c r="S49" s="422">
        <f>+ｽ.金属くず!$AS$24</f>
        <v>0</v>
      </c>
      <c r="T49" s="422">
        <f>+ｾ.ｶﾞﾗｽ･ｺﾝｸﾘ･陶磁器くず!$AS$24</f>
        <v>56.4</v>
      </c>
      <c r="U49" s="422">
        <f>+ｿ.鉱さい!$AS$24</f>
        <v>0</v>
      </c>
      <c r="V49" s="422">
        <f>+ﾀ.がれき類!$AS$24</f>
        <v>807.1</v>
      </c>
      <c r="W49" s="422">
        <f>+ﾁ.動物のふん尿!$AS$24</f>
        <v>0</v>
      </c>
      <c r="X49" s="422">
        <f>+ﾂ.動物の死体!$AS$24</f>
        <v>0</v>
      </c>
      <c r="Y49" s="422">
        <f>+ﾃ.ばいじん!$AS$24</f>
        <v>0</v>
      </c>
      <c r="Z49" s="423">
        <f>+ﾄ.混合廃棄物その他!$AS$24</f>
        <v>32.6</v>
      </c>
      <c r="AA49" s="424">
        <f t="shared" si="4"/>
        <v>1109.8</v>
      </c>
    </row>
    <row r="50" spans="2:27" ht="20.45" customHeight="1">
      <c r="B50" s="167"/>
      <c r="C50" s="173"/>
      <c r="D50" s="410"/>
      <c r="E50" s="704" t="s">
        <v>449</v>
      </c>
      <c r="F50" s="705"/>
      <c r="G50" s="411"/>
      <c r="H50" s="411"/>
      <c r="I50" s="411"/>
      <c r="J50" s="411"/>
      <c r="K50" s="411"/>
      <c r="L50" s="376">
        <f>ｶ.廃ﾌﾟﾗ類!AU18</f>
        <v>0.6</v>
      </c>
      <c r="M50" s="411"/>
      <c r="N50" s="411"/>
      <c r="O50" s="411"/>
      <c r="P50" s="411"/>
      <c r="Q50" s="411"/>
      <c r="R50" s="411"/>
      <c r="S50" s="411"/>
      <c r="T50" s="411"/>
      <c r="U50" s="411"/>
      <c r="V50" s="411"/>
      <c r="W50" s="411"/>
      <c r="X50" s="411"/>
      <c r="Y50" s="411"/>
      <c r="Z50" s="433"/>
      <c r="AA50" s="377">
        <f t="shared" si="4"/>
        <v>0.6</v>
      </c>
    </row>
    <row r="51" spans="2:27" ht="20.45" customHeight="1">
      <c r="B51" s="167"/>
      <c r="C51" s="173"/>
      <c r="D51" s="410"/>
      <c r="E51" s="706" t="s">
        <v>450</v>
      </c>
      <c r="F51" s="707"/>
      <c r="G51" s="415"/>
      <c r="H51" s="415"/>
      <c r="I51" s="415"/>
      <c r="J51" s="415"/>
      <c r="K51" s="415"/>
      <c r="L51" s="376">
        <f>ｶ.廃ﾌﾟﾗ類!AU19</f>
        <v>0.1</v>
      </c>
      <c r="M51" s="415"/>
      <c r="N51" s="415"/>
      <c r="O51" s="415"/>
      <c r="P51" s="415"/>
      <c r="Q51" s="415"/>
      <c r="R51" s="415"/>
      <c r="S51" s="415"/>
      <c r="T51" s="415"/>
      <c r="U51" s="415"/>
      <c r="V51" s="415"/>
      <c r="W51" s="415"/>
      <c r="X51" s="415"/>
      <c r="Y51" s="415"/>
      <c r="Z51" s="433"/>
      <c r="AA51" s="377">
        <f t="shared" si="4"/>
        <v>0.1</v>
      </c>
    </row>
    <row r="52" spans="2:27" ht="20.45" customHeight="1">
      <c r="B52" s="167"/>
      <c r="C52" s="173"/>
      <c r="D52" s="410"/>
      <c r="E52" s="704" t="s">
        <v>451</v>
      </c>
      <c r="F52" s="705"/>
      <c r="G52" s="415"/>
      <c r="H52" s="415"/>
      <c r="I52" s="415"/>
      <c r="J52" s="415"/>
      <c r="K52" s="415"/>
      <c r="L52" s="376">
        <f>ｶ.廃ﾌﾟﾗ類!AU20</f>
        <v>4.5</v>
      </c>
      <c r="M52" s="415"/>
      <c r="N52" s="415"/>
      <c r="O52" s="415"/>
      <c r="P52" s="415"/>
      <c r="Q52" s="415"/>
      <c r="R52" s="415"/>
      <c r="S52" s="415"/>
      <c r="T52" s="415"/>
      <c r="U52" s="415"/>
      <c r="V52" s="415"/>
      <c r="W52" s="415"/>
      <c r="X52" s="415"/>
      <c r="Y52" s="415"/>
      <c r="Z52" s="433"/>
      <c r="AA52" s="377">
        <f t="shared" si="4"/>
        <v>4.5</v>
      </c>
    </row>
    <row r="53" spans="2:27" ht="20.45" customHeight="1">
      <c r="B53" s="167"/>
      <c r="C53" s="173"/>
      <c r="D53" s="216"/>
      <c r="E53" s="708" t="s">
        <v>452</v>
      </c>
      <c r="F53" s="709"/>
      <c r="G53" s="419"/>
      <c r="H53" s="419"/>
      <c r="I53" s="419"/>
      <c r="J53" s="419"/>
      <c r="K53" s="419"/>
      <c r="L53" s="425">
        <f>ｶ.廃ﾌﾟﾗ類!AU21</f>
        <v>1.6</v>
      </c>
      <c r="M53" s="419"/>
      <c r="N53" s="419"/>
      <c r="O53" s="419"/>
      <c r="P53" s="419"/>
      <c r="Q53" s="419"/>
      <c r="R53" s="419"/>
      <c r="S53" s="419"/>
      <c r="T53" s="419"/>
      <c r="U53" s="419"/>
      <c r="V53" s="419"/>
      <c r="W53" s="419"/>
      <c r="X53" s="419"/>
      <c r="Y53" s="419"/>
      <c r="Z53" s="434"/>
      <c r="AA53" s="426">
        <f t="shared" si="4"/>
        <v>1.6</v>
      </c>
    </row>
    <row r="54" spans="2:27" ht="20.45" customHeight="1">
      <c r="B54" s="167"/>
      <c r="C54" s="173"/>
      <c r="D54" s="410" t="s">
        <v>192</v>
      </c>
      <c r="E54" s="689" t="s">
        <v>432</v>
      </c>
      <c r="F54" s="690"/>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91" t="s">
        <v>433</v>
      </c>
      <c r="F55" s="692"/>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9.8000000000000007</v>
      </c>
      <c r="M63" s="406">
        <f t="shared" si="10"/>
        <v>0.5</v>
      </c>
      <c r="N63" s="406">
        <f t="shared" si="10"/>
        <v>543</v>
      </c>
      <c r="O63" s="406">
        <f t="shared" si="10"/>
        <v>7.5</v>
      </c>
      <c r="P63" s="406">
        <f t="shared" si="10"/>
        <v>0</v>
      </c>
      <c r="Q63" s="406">
        <f t="shared" si="10"/>
        <v>0</v>
      </c>
      <c r="R63" s="406">
        <f t="shared" si="10"/>
        <v>0</v>
      </c>
      <c r="S63" s="406">
        <f t="shared" si="10"/>
        <v>0</v>
      </c>
      <c r="T63" s="406">
        <f t="shared" si="10"/>
        <v>196.4</v>
      </c>
      <c r="U63" s="406">
        <f t="shared" si="10"/>
        <v>0</v>
      </c>
      <c r="V63" s="406">
        <f t="shared" si="10"/>
        <v>1757.1</v>
      </c>
      <c r="W63" s="406">
        <f t="shared" si="10"/>
        <v>0</v>
      </c>
      <c r="X63" s="406">
        <f t="shared" si="10"/>
        <v>0</v>
      </c>
      <c r="Y63" s="406">
        <f t="shared" si="10"/>
        <v>0</v>
      </c>
      <c r="Z63" s="406">
        <f t="shared" si="10"/>
        <v>77.599999999999994</v>
      </c>
      <c r="AA63" s="407">
        <f>+AA9+AA19+AA20</f>
        <v>2591.8999999999996</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5"/>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51"/>
      <c r="E8" s="751"/>
      <c r="F8" s="751"/>
      <c r="G8" s="751"/>
      <c r="H8" s="751"/>
      <c r="I8" s="751"/>
      <c r="J8" s="751"/>
      <c r="K8" s="751"/>
      <c r="L8" s="751"/>
      <c r="M8" s="751"/>
      <c r="N8" s="751"/>
      <c r="O8" s="752"/>
      <c r="P8" s="20"/>
    </row>
    <row r="9" spans="1:16" ht="12" customHeight="1">
      <c r="C9" s="753"/>
      <c r="D9" s="754"/>
      <c r="E9" s="754"/>
      <c r="F9" s="754"/>
      <c r="G9" s="754"/>
      <c r="H9" s="754"/>
      <c r="I9" s="754"/>
      <c r="J9" s="754"/>
      <c r="K9" s="754"/>
      <c r="L9" s="754"/>
      <c r="M9" s="754"/>
      <c r="N9" s="754"/>
      <c r="O9" s="755"/>
    </row>
    <row r="10" spans="1:16" ht="10.15" customHeight="1">
      <c r="C10" s="78"/>
      <c r="O10" s="79"/>
    </row>
    <row r="11" spans="1:16" ht="13.5">
      <c r="C11" s="78"/>
      <c r="L11" s="756" t="str">
        <f>+表紙!L34</f>
        <v>令和    7年    6月   5 日</v>
      </c>
      <c r="M11" s="757"/>
      <c r="N11" s="757"/>
      <c r="O11" s="758"/>
    </row>
    <row r="12" spans="1:16" ht="13.15" customHeight="1">
      <c r="C12" s="78"/>
      <c r="O12" s="80"/>
    </row>
    <row r="13" spans="1:16" ht="13.5">
      <c r="C13" s="759" t="str">
        <f>+表紙!C36</f>
        <v>横浜市長</v>
      </c>
      <c r="D13" s="760"/>
      <c r="E13" s="760"/>
      <c r="F13" s="760"/>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8" t="str">
        <f>+表紙!J39</f>
        <v>神奈川県藤沢市湘南台4-10-25　アース湘南台ビル</v>
      </c>
      <c r="K16" s="748"/>
      <c r="L16" s="749"/>
      <c r="M16" s="749"/>
      <c r="N16" s="749"/>
      <c r="O16" s="750"/>
    </row>
    <row r="17" spans="1:15" ht="26.25" customHeight="1">
      <c r="C17" s="78"/>
      <c r="H17" s="23" t="s">
        <v>7</v>
      </c>
      <c r="I17" s="23"/>
      <c r="J17" s="748" t="str">
        <f>+表紙!J40</f>
        <v>株式会社　金沢工業　代表取締役　金沢　一基</v>
      </c>
      <c r="K17" s="748"/>
      <c r="L17" s="749"/>
      <c r="M17" s="749"/>
      <c r="N17" s="749"/>
      <c r="O17" s="750"/>
    </row>
    <row r="18" spans="1:15">
      <c r="C18" s="78"/>
      <c r="J18" s="21" t="s">
        <v>8</v>
      </c>
      <c r="O18" s="79"/>
    </row>
    <row r="19" spans="1:15">
      <c r="C19" s="78"/>
      <c r="J19" s="24" t="s">
        <v>9</v>
      </c>
      <c r="K19" s="24"/>
      <c r="L19" s="761" t="str">
        <f>IF(+表紙!L42="","",+表紙!L42)</f>
        <v>0466-42-6550</v>
      </c>
      <c r="M19" s="761"/>
      <c r="N19" s="761"/>
      <c r="O19" s="762"/>
    </row>
    <row r="20" spans="1:15">
      <c r="C20" s="78"/>
      <c r="J20" s="24"/>
      <c r="K20" s="24"/>
      <c r="O20" s="79"/>
    </row>
    <row r="21" spans="1:15" ht="6" customHeight="1">
      <c r="C21" s="78"/>
      <c r="O21" s="79"/>
    </row>
    <row r="22" spans="1:15" ht="30" customHeight="1">
      <c r="A22" s="22">
        <v>4</v>
      </c>
      <c r="C22" s="511" t="s">
        <v>461</v>
      </c>
      <c r="D22" s="769"/>
      <c r="E22" s="769"/>
      <c r="F22" s="769"/>
      <c r="G22" s="769"/>
      <c r="H22" s="769"/>
      <c r="I22" s="769"/>
      <c r="J22" s="769"/>
      <c r="K22" s="769"/>
      <c r="L22" s="769"/>
      <c r="M22" s="769"/>
      <c r="N22" s="769"/>
      <c r="O22" s="770"/>
    </row>
    <row r="23" spans="1:15">
      <c r="C23" s="81"/>
      <c r="D23" s="25"/>
      <c r="E23" s="25"/>
      <c r="F23" s="25"/>
      <c r="G23" s="25"/>
      <c r="H23" s="25"/>
      <c r="I23" s="25"/>
      <c r="J23" s="25"/>
      <c r="K23" s="25"/>
      <c r="L23" s="25"/>
      <c r="M23" s="25"/>
      <c r="N23" s="25"/>
      <c r="O23" s="82"/>
    </row>
    <row r="24" spans="1:15" ht="18" customHeight="1">
      <c r="C24" s="493" t="s">
        <v>10</v>
      </c>
      <c r="D24" s="530"/>
      <c r="E24" s="531"/>
      <c r="F24" s="777" t="str">
        <f>+表紙!F47</f>
        <v>株式会社　金沢工業</v>
      </c>
      <c r="G24" s="778"/>
      <c r="H24" s="779"/>
      <c r="I24" s="779"/>
      <c r="J24" s="779"/>
      <c r="K24" s="779"/>
      <c r="L24" s="779"/>
      <c r="M24" s="527" t="s">
        <v>436</v>
      </c>
      <c r="N24" s="782"/>
      <c r="O24" s="783"/>
    </row>
    <row r="25" spans="1:15" ht="18" customHeight="1">
      <c r="C25" s="532"/>
      <c r="D25" s="533"/>
      <c r="E25" s="534"/>
      <c r="F25" s="780"/>
      <c r="G25" s="781"/>
      <c r="H25" s="781"/>
      <c r="I25" s="781"/>
      <c r="J25" s="781"/>
      <c r="K25" s="781"/>
      <c r="L25" s="781"/>
      <c r="M25" s="784">
        <f>表紙!M48</f>
        <v>1666</v>
      </c>
      <c r="N25" s="785"/>
      <c r="O25" s="786"/>
    </row>
    <row r="26" spans="1:15" ht="18" customHeight="1">
      <c r="C26" s="493" t="s">
        <v>11</v>
      </c>
      <c r="D26" s="494"/>
      <c r="E26" s="495"/>
      <c r="F26" s="771" t="str">
        <f>+表紙!F49</f>
        <v>神奈川県藤沢市湘南台4-10-25アース湘南台ビル</v>
      </c>
      <c r="G26" s="772"/>
      <c r="H26" s="772"/>
      <c r="I26" s="772"/>
      <c r="J26" s="772"/>
      <c r="K26" s="772"/>
      <c r="L26" s="126" t="s">
        <v>172</v>
      </c>
      <c r="M26" s="222"/>
      <c r="N26" s="775" t="str">
        <f>IF(+表紙!N49="","",+表紙!N49)</f>
        <v>0466-42-6550</v>
      </c>
      <c r="O26" s="776"/>
    </row>
    <row r="27" spans="1:15" ht="18" customHeight="1">
      <c r="C27" s="496"/>
      <c r="D27" s="497"/>
      <c r="E27" s="498"/>
      <c r="F27" s="773"/>
      <c r="G27" s="774"/>
      <c r="H27" s="774"/>
      <c r="I27" s="774"/>
      <c r="J27" s="774"/>
      <c r="K27" s="774"/>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7" t="str">
        <f>+表紙!F52</f>
        <v>Ｄ－建設業</v>
      </c>
      <c r="G29" s="739"/>
      <c r="H29" s="739"/>
      <c r="I29" s="739"/>
      <c r="J29" s="30" t="s">
        <v>47</v>
      </c>
      <c r="K29" s="30"/>
      <c r="L29" s="787" t="str">
        <f>+表紙!L52</f>
        <v>建造物解体工事</v>
      </c>
      <c r="M29" s="787"/>
      <c r="N29" s="746"/>
      <c r="O29" s="747"/>
    </row>
    <row r="30" spans="1:15" ht="22.5" customHeight="1">
      <c r="C30" s="295"/>
      <c r="D30" s="306" t="s">
        <v>19</v>
      </c>
      <c r="E30" s="307" t="s">
        <v>365</v>
      </c>
      <c r="F30" s="737" t="s">
        <v>366</v>
      </c>
      <c r="G30" s="444"/>
      <c r="H30" s="738"/>
      <c r="I30" s="737" t="s">
        <v>367</v>
      </c>
      <c r="J30" s="447"/>
      <c r="K30" s="457"/>
      <c r="L30" s="740">
        <f>+表紙!L53</f>
        <v>0</v>
      </c>
      <c r="M30" s="741"/>
      <c r="N30" s="308" t="s">
        <v>368</v>
      </c>
      <c r="O30" s="309"/>
    </row>
    <row r="31" spans="1:15" ht="22.5" customHeight="1">
      <c r="C31" s="295"/>
      <c r="D31" s="294"/>
      <c r="E31" s="310"/>
      <c r="F31" s="737" t="s">
        <v>369</v>
      </c>
      <c r="G31" s="444"/>
      <c r="H31" s="738"/>
      <c r="I31" s="739" t="s">
        <v>370</v>
      </c>
      <c r="J31" s="447"/>
      <c r="K31" s="447"/>
      <c r="L31" s="740">
        <f>+表紙!L54</f>
        <v>30</v>
      </c>
      <c r="M31" s="741"/>
      <c r="N31" s="308" t="s">
        <v>368</v>
      </c>
      <c r="O31" s="309"/>
    </row>
    <row r="32" spans="1:15" ht="22.5" customHeight="1">
      <c r="C32" s="295"/>
      <c r="D32" s="450" t="s">
        <v>371</v>
      </c>
      <c r="E32" s="451"/>
      <c r="F32" s="737" t="s">
        <v>372</v>
      </c>
      <c r="G32" s="444"/>
      <c r="H32" s="738"/>
      <c r="I32" s="739" t="s">
        <v>373</v>
      </c>
      <c r="J32" s="447"/>
      <c r="K32" s="447"/>
      <c r="L32" s="740">
        <f>+表紙!L55</f>
        <v>0</v>
      </c>
      <c r="M32" s="741"/>
      <c r="N32" s="308" t="s">
        <v>374</v>
      </c>
      <c r="O32" s="309"/>
    </row>
    <row r="33" spans="3:15" ht="22.5" customHeight="1">
      <c r="C33" s="295"/>
      <c r="D33" s="450"/>
      <c r="E33" s="451"/>
      <c r="F33" s="737" t="s">
        <v>375</v>
      </c>
      <c r="G33" s="444"/>
      <c r="H33" s="738"/>
      <c r="I33" s="739" t="s">
        <v>376</v>
      </c>
      <c r="J33" s="447"/>
      <c r="K33" s="447"/>
      <c r="L33" s="740">
        <f>+表紙!L56</f>
        <v>0</v>
      </c>
      <c r="M33" s="741"/>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2">
        <f>+表紙!F58</f>
        <v>0</v>
      </c>
      <c r="G35" s="743"/>
      <c r="H35" s="743"/>
      <c r="I35" s="743"/>
      <c r="J35" s="743"/>
      <c r="K35" s="743"/>
      <c r="L35" s="743"/>
      <c r="M35" s="743"/>
      <c r="N35" s="743"/>
      <c r="O35" s="744"/>
    </row>
    <row r="36" spans="3:15" ht="23.25" customHeight="1">
      <c r="C36" s="300"/>
      <c r="D36" s="317" t="s">
        <v>24</v>
      </c>
      <c r="E36" s="318" t="s">
        <v>378</v>
      </c>
      <c r="F36" s="745">
        <f>+表紙!F59</f>
        <v>41</v>
      </c>
      <c r="G36" s="746"/>
      <c r="H36" s="746"/>
      <c r="I36" s="746"/>
      <c r="J36" s="746"/>
      <c r="K36" s="746"/>
      <c r="L36" s="746"/>
      <c r="M36" s="746"/>
      <c r="N36" s="746"/>
      <c r="O36" s="747"/>
    </row>
    <row r="37" spans="3:15" ht="23.25" customHeight="1">
      <c r="C37" s="763" t="s">
        <v>297</v>
      </c>
      <c r="D37" s="764"/>
      <c r="E37" s="765"/>
      <c r="F37" s="766" t="str">
        <f>+表紙!F60</f>
        <v>令和 ６ 年 ４ 月 １ 日 ～ 令和 ７ 年 ３ 月 31 日（ １ 年間）</v>
      </c>
      <c r="G37" s="767"/>
      <c r="H37" s="767"/>
      <c r="I37" s="767"/>
      <c r="J37" s="767"/>
      <c r="K37" s="767"/>
      <c r="L37" s="767"/>
      <c r="M37" s="767"/>
      <c r="N37" s="767"/>
      <c r="O37" s="768"/>
    </row>
    <row r="38" spans="3:15" ht="30" customHeight="1">
      <c r="C38" s="177" t="s">
        <v>317</v>
      </c>
      <c r="D38" s="176"/>
      <c r="E38" s="178"/>
      <c r="F38" s="27"/>
      <c r="G38" s="27"/>
      <c r="H38" s="28"/>
      <c r="I38" s="28"/>
      <c r="J38" s="29"/>
      <c r="K38" s="29"/>
      <c r="L38" s="30"/>
      <c r="M38" s="30"/>
      <c r="N38" s="30"/>
      <c r="O38" s="31"/>
    </row>
    <row r="39" spans="3:15" ht="24.75" customHeight="1">
      <c r="C39" s="793"/>
      <c r="D39" s="487" t="s">
        <v>298</v>
      </c>
      <c r="E39" s="489"/>
      <c r="F39" s="489"/>
      <c r="G39" s="488"/>
      <c r="H39" s="487" t="s">
        <v>318</v>
      </c>
      <c r="I39" s="488"/>
      <c r="J39" s="487" t="s">
        <v>299</v>
      </c>
      <c r="K39" s="489"/>
      <c r="L39" s="488"/>
      <c r="M39" s="487" t="s">
        <v>319</v>
      </c>
      <c r="N39" s="489"/>
      <c r="O39" s="488"/>
    </row>
    <row r="40" spans="3:15" ht="24.75" customHeight="1">
      <c r="C40" s="794"/>
      <c r="D40" s="470" t="s">
        <v>300</v>
      </c>
      <c r="E40" s="471"/>
      <c r="F40" s="471"/>
      <c r="G40" s="472"/>
      <c r="H40" s="245">
        <f>+表紙!H63</f>
        <v>1482.1</v>
      </c>
      <c r="I40" s="240" t="s">
        <v>4</v>
      </c>
      <c r="J40" s="473" t="s">
        <v>324</v>
      </c>
      <c r="K40" s="474"/>
      <c r="L40" s="475"/>
      <c r="M40" s="788">
        <f>+表紙!M63</f>
        <v>1482.1</v>
      </c>
      <c r="N40" s="789">
        <f>+表紙!N63</f>
        <v>0</v>
      </c>
      <c r="O40" s="305" t="s">
        <v>4</v>
      </c>
    </row>
    <row r="41" spans="3:15" ht="24.75" customHeight="1">
      <c r="C41" s="794"/>
      <c r="D41" s="470" t="s">
        <v>301</v>
      </c>
      <c r="E41" s="471"/>
      <c r="F41" s="471"/>
      <c r="G41" s="472"/>
      <c r="H41" s="245" t="str">
        <f>+表紙!H64</f>
        <v>0</v>
      </c>
      <c r="I41" s="240" t="s">
        <v>4</v>
      </c>
      <c r="J41" s="473" t="s">
        <v>305</v>
      </c>
      <c r="K41" s="474"/>
      <c r="L41" s="475"/>
      <c r="M41" s="788">
        <f>+表紙!M64</f>
        <v>457.1</v>
      </c>
      <c r="N41" s="789">
        <f>+表紙!N64</f>
        <v>0</v>
      </c>
      <c r="O41" s="31" t="s">
        <v>4</v>
      </c>
    </row>
    <row r="42" spans="3:15" ht="24.75" customHeight="1">
      <c r="C42" s="794"/>
      <c r="D42" s="470" t="s">
        <v>302</v>
      </c>
      <c r="E42" s="471"/>
      <c r="F42" s="471"/>
      <c r="G42" s="472"/>
      <c r="H42" s="245" t="str">
        <f>+表紙!H65</f>
        <v>0</v>
      </c>
      <c r="I42" s="240" t="s">
        <v>4</v>
      </c>
      <c r="J42" s="790" t="s">
        <v>306</v>
      </c>
      <c r="K42" s="791"/>
      <c r="L42" s="792"/>
      <c r="M42" s="788" t="str">
        <f>+表紙!M65</f>
        <v>0</v>
      </c>
      <c r="N42" s="789">
        <f>+表紙!N65</f>
        <v>0</v>
      </c>
      <c r="O42" s="180" t="s">
        <v>4</v>
      </c>
    </row>
    <row r="43" spans="3:15" ht="24.75" customHeight="1">
      <c r="C43" s="175"/>
      <c r="D43" s="470" t="s">
        <v>303</v>
      </c>
      <c r="E43" s="471"/>
      <c r="F43" s="471"/>
      <c r="G43" s="472"/>
      <c r="H43" s="245" t="str">
        <f>+表紙!H66</f>
        <v>0</v>
      </c>
      <c r="I43" s="240" t="s">
        <v>4</v>
      </c>
      <c r="J43" s="790" t="s">
        <v>387</v>
      </c>
      <c r="K43" s="791"/>
      <c r="L43" s="792"/>
      <c r="M43" s="788" t="str">
        <f>+表紙!M66</f>
        <v>0</v>
      </c>
      <c r="N43" s="789">
        <f>+表紙!N66</f>
        <v>0</v>
      </c>
      <c r="O43" s="180" t="s">
        <v>4</v>
      </c>
    </row>
    <row r="44" spans="3:15" ht="24.75" customHeight="1">
      <c r="C44" s="239"/>
      <c r="D44" s="470" t="s">
        <v>304</v>
      </c>
      <c r="E44" s="471"/>
      <c r="F44" s="471"/>
      <c r="G44" s="472"/>
      <c r="H44" s="245" t="str">
        <f>+表紙!H67</f>
        <v>0</v>
      </c>
      <c r="I44" s="240" t="s">
        <v>4</v>
      </c>
      <c r="J44" s="790" t="s">
        <v>388</v>
      </c>
      <c r="K44" s="791"/>
      <c r="L44" s="792"/>
      <c r="M44" s="788" t="str">
        <f>+表紙!M67</f>
        <v>0</v>
      </c>
      <c r="N44" s="789">
        <f>+表紙!N67</f>
        <v>0</v>
      </c>
      <c r="O44" s="180" t="s">
        <v>4</v>
      </c>
    </row>
    <row r="45" spans="3:15" ht="31.9" customHeight="1">
      <c r="C45" s="795" t="s">
        <v>15</v>
      </c>
      <c r="D45" s="796"/>
      <c r="E45" s="797"/>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8"/>
      <c r="E47" s="798"/>
      <c r="F47" s="798"/>
      <c r="G47" s="798"/>
      <c r="H47" s="798"/>
      <c r="I47" s="798"/>
      <c r="J47" s="798"/>
      <c r="K47" s="798"/>
      <c r="L47" s="798"/>
      <c r="M47" s="798"/>
      <c r="N47" s="798"/>
      <c r="O47" s="798"/>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9" t="s">
        <v>170</v>
      </c>
      <c r="C4" s="799"/>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800" t="s">
        <v>171</v>
      </c>
      <c r="C14" s="800"/>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金沢工業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金沢工業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金沢工業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金沢工業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pageSetUpPr fitToPage="1"/>
  </sheetPr>
  <dimension ref="B1:BJ76"/>
  <sheetViews>
    <sheetView showGridLines="0" zoomScaleNormal="100" workbookViewId="0">
      <selection activeCell="AA8" sqref="AA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金沢工業</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6.8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0.6</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v>0.1</v>
      </c>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4.5</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v>1.6</v>
      </c>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3</v>
      </c>
      <c r="E24" s="629"/>
      <c r="F24" s="629"/>
      <c r="G24" s="194" t="s">
        <v>198</v>
      </c>
      <c r="H24" s="607">
        <f>+F12</f>
        <v>6.8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6.8</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6.8</v>
      </c>
      <c r="Q27" s="612"/>
      <c r="R27" s="612"/>
      <c r="S27" s="612"/>
      <c r="T27" s="44" t="s">
        <v>38</v>
      </c>
      <c r="U27" s="64"/>
      <c r="V27" s="64"/>
      <c r="Y27" s="62" t="s">
        <v>39</v>
      </c>
      <c r="Z27" s="65"/>
      <c r="AH27" s="53"/>
      <c r="AI27" s="53"/>
      <c r="AJ27" s="53"/>
      <c r="AK27" s="53"/>
      <c r="AL27" s="575">
        <f>+AH18+P27</f>
        <v>6.8</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6.8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3</v>
      </c>
      <c r="E29" s="629"/>
      <c r="F29" s="629"/>
      <c r="G29" s="194" t="s">
        <v>198</v>
      </c>
      <c r="H29" s="607">
        <f>+AL27</f>
        <v>6.8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3</v>
      </c>
      <c r="E30" s="629"/>
      <c r="F30" s="629"/>
      <c r="G30" s="194" t="s">
        <v>198</v>
      </c>
      <c r="H30" s="607">
        <f>+AL30</f>
        <v>6</v>
      </c>
      <c r="I30" s="608"/>
      <c r="J30" s="194" t="s">
        <v>198</v>
      </c>
      <c r="M30" s="581"/>
      <c r="P30" s="56"/>
      <c r="R30" s="611">
        <f>+ROUND(AA28,1)+ROUND(AA29,1)+ROUND(AA30,1)</f>
        <v>6.8</v>
      </c>
      <c r="S30" s="612"/>
      <c r="T30" s="612"/>
      <c r="U30" s="612"/>
      <c r="V30" s="44" t="s">
        <v>16</v>
      </c>
      <c r="Y30" s="613" t="s">
        <v>186</v>
      </c>
      <c r="Z30" s="614"/>
      <c r="AA30" s="569"/>
      <c r="AB30" s="570"/>
      <c r="AC30" s="570"/>
      <c r="AD30" s="570"/>
      <c r="AE30" s="570"/>
      <c r="AF30" s="44" t="s">
        <v>13</v>
      </c>
      <c r="AL30" s="561">
        <v>6</v>
      </c>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6.8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66.17647058823529</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rgb="FFFFFF00"/>
    <pageSetUpPr fitToPage="1"/>
  </sheetPr>
  <dimension ref="B1:BJ76"/>
  <sheetViews>
    <sheetView showGridLines="0" topLeftCell="A16" zoomScaleNormal="100" workbookViewId="0">
      <selection activeCell="K36" sqref="K36"/>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金沢工業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0.1</v>
      </c>
      <c r="E24" s="629"/>
      <c r="F24" s="629"/>
      <c r="G24" s="194" t="s">
        <v>198</v>
      </c>
      <c r="H24" s="607">
        <f>+F12</f>
        <v>0.4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0.4</v>
      </c>
      <c r="Q27" s="612"/>
      <c r="R27" s="612"/>
      <c r="S27" s="612"/>
      <c r="T27" s="44" t="s">
        <v>38</v>
      </c>
      <c r="U27" s="64"/>
      <c r="V27" s="64"/>
      <c r="Y27" s="62" t="s">
        <v>39</v>
      </c>
      <c r="Z27" s="65"/>
      <c r="AH27" s="53"/>
      <c r="AI27" s="53"/>
      <c r="AJ27" s="53"/>
      <c r="AK27" s="53"/>
      <c r="AL27" s="575">
        <f>+AH18+P27</f>
        <v>0.4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0.1</v>
      </c>
      <c r="E29" s="629"/>
      <c r="F29" s="629"/>
      <c r="G29" s="194" t="s">
        <v>198</v>
      </c>
      <c r="H29" s="607">
        <f>+AL27</f>
        <v>0.4</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0.1</v>
      </c>
      <c r="E30" s="629"/>
      <c r="F30" s="629"/>
      <c r="G30" s="194" t="s">
        <v>198</v>
      </c>
      <c r="H30" s="607">
        <f>+AL30</f>
        <v>0.3</v>
      </c>
      <c r="I30" s="608"/>
      <c r="J30" s="194" t="s">
        <v>198</v>
      </c>
      <c r="M30" s="581"/>
      <c r="P30" s="56"/>
      <c r="R30" s="611">
        <f>+ROUND(AA28,1)+ROUND(AA29,1)+ROUND(AA30,1)</f>
        <v>0.4</v>
      </c>
      <c r="S30" s="612"/>
      <c r="T30" s="612"/>
      <c r="U30" s="612"/>
      <c r="V30" s="44" t="s">
        <v>16</v>
      </c>
      <c r="Y30" s="613" t="s">
        <v>186</v>
      </c>
      <c r="Z30" s="614"/>
      <c r="AA30" s="569"/>
      <c r="AB30" s="570"/>
      <c r="AC30" s="570"/>
      <c r="AD30" s="570"/>
      <c r="AE30" s="570"/>
      <c r="AF30" s="44" t="s">
        <v>13</v>
      </c>
      <c r="AL30" s="561">
        <v>0.3</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FFFF00"/>
    <pageSetUpPr fitToPage="1"/>
  </sheetPr>
  <dimension ref="B1:BJ76"/>
  <sheetViews>
    <sheetView showGridLines="0" topLeftCell="A16" zoomScaleNormal="100" workbookViewId="0">
      <selection activeCell="P34" sqref="P3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金沢工業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203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340</v>
      </c>
      <c r="E24" s="629"/>
      <c r="F24" s="629"/>
      <c r="G24" s="194" t="s">
        <v>198</v>
      </c>
      <c r="H24" s="607">
        <f>+F12</f>
        <v>203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203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203</v>
      </c>
      <c r="Q27" s="612"/>
      <c r="R27" s="612"/>
      <c r="S27" s="612"/>
      <c r="T27" s="44" t="s">
        <v>38</v>
      </c>
      <c r="U27" s="64"/>
      <c r="V27" s="64"/>
      <c r="Y27" s="62" t="s">
        <v>39</v>
      </c>
      <c r="Z27" s="65"/>
      <c r="AH27" s="53"/>
      <c r="AI27" s="53"/>
      <c r="AJ27" s="53"/>
      <c r="AK27" s="53"/>
      <c r="AL27" s="575">
        <f>+AH18+P27</f>
        <v>203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203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340</v>
      </c>
      <c r="E29" s="629"/>
      <c r="F29" s="629"/>
      <c r="G29" s="194" t="s">
        <v>198</v>
      </c>
      <c r="H29" s="607">
        <f>+AL27</f>
        <v>203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340</v>
      </c>
      <c r="E30" s="629"/>
      <c r="F30" s="629"/>
      <c r="G30" s="194" t="s">
        <v>198</v>
      </c>
      <c r="H30" s="607">
        <f>+AL30</f>
        <v>202</v>
      </c>
      <c r="I30" s="608"/>
      <c r="J30" s="194" t="s">
        <v>198</v>
      </c>
      <c r="M30" s="581"/>
      <c r="P30" s="56"/>
      <c r="R30" s="611">
        <f>+ROUND(AA28,1)+ROUND(AA29,1)+ROUND(AA30,1)</f>
        <v>203</v>
      </c>
      <c r="S30" s="612"/>
      <c r="T30" s="612"/>
      <c r="U30" s="612"/>
      <c r="V30" s="44" t="s">
        <v>16</v>
      </c>
      <c r="Y30" s="613" t="s">
        <v>186</v>
      </c>
      <c r="Z30" s="614"/>
      <c r="AA30" s="569"/>
      <c r="AB30" s="570"/>
      <c r="AC30" s="570"/>
      <c r="AD30" s="570"/>
      <c r="AE30" s="570"/>
      <c r="AF30" s="44" t="s">
        <v>13</v>
      </c>
      <c r="AL30" s="561">
        <v>202</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203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2025-06-06T02:29:06Z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