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CDA244F5-C80D-4A16-87DD-B158502E18F3}"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O22" i="87"/>
  <c r="O51" i="94" s="1"/>
  <c r="N47" i="94"/>
  <c r="N46" i="94"/>
  <c r="N44" i="94"/>
  <c r="N24" i="94"/>
  <c r="N23" i="94"/>
  <c r="M47" i="94"/>
  <c r="M46" i="94"/>
  <c r="M44" i="94"/>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2" i="94" s="1"/>
  <c r="AK27" i="82"/>
  <c r="X32" i="94"/>
  <c r="X31" i="94" s="1"/>
  <c r="X26" i="94" s="1"/>
  <c r="X18" i="82"/>
  <c r="O16" i="83"/>
  <c r="Y50" i="94" s="1"/>
  <c r="X21" i="83"/>
  <c r="AK27" i="83"/>
  <c r="O16" i="94"/>
  <c r="O9" i="94"/>
  <c r="O55" i="94" s="1"/>
  <c r="O14" i="94"/>
  <c r="H27" i="94"/>
  <c r="X27" i="94"/>
  <c r="X21" i="78"/>
  <c r="O16" i="79"/>
  <c r="R50" i="94" s="1"/>
  <c r="X21" i="89"/>
  <c r="F12" i="83"/>
  <c r="O18" i="94"/>
  <c r="O10" i="94"/>
  <c r="O17" i="94"/>
  <c r="O15" i="94"/>
  <c r="O13" i="94"/>
  <c r="AA23" i="94"/>
  <c r="Y38" i="94"/>
  <c r="Y37" i="94" s="1"/>
  <c r="Y19" i="94" s="1"/>
  <c r="AA40" i="94"/>
  <c r="AK27" i="77"/>
  <c r="AK27" i="74"/>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K31" i="85" s="1"/>
  <c r="M52" i="94" s="1"/>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31" i="87" s="1"/>
  <c r="O52" i="94" s="1"/>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1" i="94" l="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<sst xmlns="http://schemas.openxmlformats.org/spreadsheetml/2006/main" count="3176" uniqueCount="463">
  <si>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</si>
  <si>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</si>
  <si>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</si>
  <si>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</si>
  <si>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</si>
  <si>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</si>
  <si>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</si>
  <si>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</si>
  <si>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</si>
  <si>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</si>
  <si>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</si>
  <si>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</si>
  <si>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</si>
  <si>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</si>
  <si>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</si>
  <si>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</si>
  <si>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</si>
  <si>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</si>
  <si>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</si>
  <si>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</si>
  <si>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</si>
  <si>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</si>
  <si>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</si>
  <si>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</si>
  <si>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</si>
  <si>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</si>
  <si>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</si>
  <si>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</si>
  <si>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</si>
  <si>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</si>
  <si>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</si>
  <si>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</si>
  <si>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</si>
  <si>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</si>
  <si>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</si>
  <si>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</si>
  <si>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</si>
  <si>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</si>
  <si>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</si>
  <si>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</si>
  <si>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</si>
  <si>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</si>
  <si>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</si>
  <si>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</si>
  <si>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</si>
  <si>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</si>
  <si>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</si>
  <si>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</si>
  <si>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</si>
  <si>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</si>
  <si>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</si>
  <si>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</si>
  <si>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</si>
  <si>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</si>
  <si>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</si>
  <si>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</si>
  <si>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</si>
  <si>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</si>
  <si>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</si>
  <si>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</si>
  <si>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</si>
  <si>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</si>
  <si>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</si>
  <si>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</si>
  <si>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</si>
  <si>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</si>
  <si>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</si>
  <si>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</si>
  <si>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</si>
  <si>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</si>
  <si>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</si>
  <si>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</si>
  <si>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</si>
  <si>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</si>
  <si>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</si>
  <si>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</si>
  <si>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</si>
  <si>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</si>
  <si>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</si>
  <si>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</si>
  <si>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</si>
  <si>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</si>
  <si>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</si>
  <si>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</si>
  <si>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</si>
  <si>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</si>
  <si>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</si>
  <si>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</si>
  <si>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</si>
  <si>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</si>
  <si>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</si>
  <si>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</si>
  <si>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</si>
  <si>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</si>
  <si>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</si>
  <si>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</si>
  <si>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</si>
  <si>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</si>
  <si>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</si>
  <si>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</si>
  <si>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</si>
  <si>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</si>
  <si>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</si>
  <si>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</si>
  <si>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</si>
  <si>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</si>
  <si>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</si>
  <si>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</si>
  <si>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</si>
  <si>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</si>
  <si>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</si>
  <si>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</si>
  <si>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</si>
  <si>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</si>
  <si>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</si>
  <si>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</si>
  <si>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</si>
  <si>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</si>
  <si>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</si>
  <si>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</si>
  <si>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</si>
  <si>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</si>
  <si>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</si>
  <si>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</si>
  <si>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</si>
  <si>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</si>
  <si>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</si>
  <si>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</si>
  <si>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</si>
  <si>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</si>
  <si>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</si>
  <si>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</si>
  <si>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</si>
  <si>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</si>
  <si>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</si>
  <si>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</si>
  <si>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</si>
  <si>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</si>
  <si>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</si>
  <si>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</si>
  <si>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</si>
  <si>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</si>
  <si>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</si>
  <si>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</si>
  <si>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</si>
  <si>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</si>
  <si>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</si>
  <si>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</si>
  <si>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</si>
  <si>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</si>
  <si>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</si>
  <si>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</si>
  <si>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</si>
  <si>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</si>
  <si>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</si>
  <si>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</si>
  <si>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</si>
  <si>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</si>
  <si>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</si>
  <si>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</si>
  <si>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</si>
  <si>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</si>
  <si>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</si>
  <si>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</si>
  <si>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</si>
  <si>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</si>
  <si>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</si>
  <si>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</si>
  <si>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</si>
  <si>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</si>
  <si>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</si>
  <si>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</si>
  <si>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</si>
  <si>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</si>
  <si>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</si>
  <si>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</si>
  <si>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</si>
  <si>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</si>
  <si>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</si>
  <si>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</si>
  <si>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</si>
  <si>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</si>
  <si>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</si>
  <si>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</si>
  <si>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</si>
  <si>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</si>
  <si>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</si>
  <si>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</si>
  <si>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</si>
  <si>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</si>
  <si>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</si>
  <si>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</si>
  <si>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</si>
  <si>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</si>
  <si>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</si>
  <si>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</si>
  <si>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</si>
  <si>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</si>
  <si>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</si>
  <si>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</si>
  <si>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</si>
  <si>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</si>
  <si>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</si>
  <si>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</si>
  <si>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</si>
  <si>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</si>
  <si>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</si>
  <si>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</si>
  <si>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</si>
  <si>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</si>
  <si>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</si>
  <si>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</si>
  <si>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</si>
  <si>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</si>
  <si>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</si>
  <si>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</si>
  <si>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</si>
  <si>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</si>
  <si>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</si>
  <si>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</si>
  <si>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</si>
  <si>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</si>
  <si>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</si>
  <si>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</si>
  <si>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</si>
  <si>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</si>
  <si>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</si>
  <si>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</si>
  <si>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</si>
  <si>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</si>
  <si>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</si>
  <si>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</si>
  <si>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</si>
  <si>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</si>
  <si>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</si>
  <si>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</si>
  <si>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</si>
  <si>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</si>
  <si>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</si>
  <si>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</si>
  <si>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</si>
  <si>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</si>
  <si>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</si>
  <si>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</si>
  <si>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</si>
  <si>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</si>
  <si>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</si>
  <si>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</si>
  <si>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</si>
  <si>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</si>
  <si>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</si>
  <si>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</si>
  <si>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</si>
  <si>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</si>
  <si>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</si>
  <si>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</si>
  <si>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</si>
  <si>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</si>
  <si>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</si>
  <si>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</si>
  <si>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</si>
  <si>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</si>
  <si>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</si>
  <si>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</si>
  <si>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</si>
  <si>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</si>
  <si>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</si>
  <si>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</si>
  <si>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</si>
  <si>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</si>
  <si>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</si>
  <si>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</si>
  <si>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</si>
  <si>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</si>
  <si>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</si>
  <si>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</si>
  <si>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</si>
  <si>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</si>
  <si>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</si>
  <si>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</si>
  <si>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</si>
  <si>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</si>
  <si>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</si>
  <si>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</si>
  <si>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</si>
  <si>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</si>
  <si>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</si>
  <si>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</si>
  <si>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</si>
  <si>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</si>
  <si>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</si>
  <si>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</si>
  <si>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</si>
  <si>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</si>
  <si>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</si>
  <si>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</si>
  <si>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</si>
  <si>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</si>
  <si>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</si>
  <si>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</si>
  <si>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</si>
  <si>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</si>
  <si>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</si>
  <si>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</si>
  <si>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</si>
  <si>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</si>
  <si>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</si>
  <si>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</si>
  <si>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</si>
  <si>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</si>
  <si>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</si>
  <si>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</si>
  <si>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</si>
  <si>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</si>
  <si>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</si>
  <si>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</si>
  <si>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</si>
  <si>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</si>
  <si>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</si>
  <si>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</si>
  <si>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</si>
  <si>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</si>
  <si>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</si>
  <si>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</si>
  <si>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</si>
  <si>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</si>
  <si>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</si>
  <si>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</si>
  <si>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</si>
  <si>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</si>
  <si>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</si>
  <si>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</si>
  <si>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</si>
  <si>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</si>
  <si>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</si>
  <si>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</si>
  <si>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</si>
  <si>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</si>
  <si>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</si>
  <si>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</si>
  <si>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</si>
  <si>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</si>
  <si>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</si>
  <si>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</si>
  <si>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</si>
  <si>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</si>
  <si>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</si>
  <si>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</si>
  <si>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</si>
  <si>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</si>
  <si>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</si>
  <si>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</si>
  <si>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</si>
  <si>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</si>
  <si>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</si>
  <si>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</si>
  <si>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</si>
  <si>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</si>
  <si>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</si>
  <si>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</si>
  <si>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</si>
  <si>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</si>
  <si>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</si>
  <si>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</si>
  <si>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</si>
  <si>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</si>
  <si>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</si>
  <si>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</si>
  <si>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</si>
  <si>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</si>
  <si>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</si>
  <si>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</si>
  <si>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</si>
  <si>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</si>
  <si>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</si>
  <si>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</si>
  <si>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</si>
  <si>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</si>
  <si>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</si>
  <si>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</si>
  <si>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</si>
  <si>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</si>
  <si>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</si>
  <si>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</si>
  <si>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</si>
  <si>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</si>
  <si>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</si>
  <si>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</si>
  <si>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</si>
  <si>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</si>
  <si>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</si>
  <si>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</si>
  <si>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</si>
  <si>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</si>
  <si>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</si>
  <si>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</si>
  <si>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</si>
  <si>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</si>
  <si>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</si>
  <si>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</si>
  <si>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</si>
  <si>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</si>
  <si>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</si>
  <si>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</si>
  <si>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</si>
  <si>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</si>
  <si>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</si>
  <si>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</si>
  <si>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</si>
  <si>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</si>
  <si>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</si>
  <si>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</si>
  <si>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</si>
  <si>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</si>
  <si>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</si>
  <si>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</si>
  <si>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</si>
  <si>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</si>
  <si>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</si>
  <si>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</si>
  <si>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</si>
  <si>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</si>
  <si>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</si>
  <si>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</si>
  <si>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</si>
  <si>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</si>
  <si>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</si>
  <si>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</si>
  <si>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</si>
  <si>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</si>
  <si>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</si>
  <si>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</si>
  <si>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</si>
  <si>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</si>
  <si>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</si>
  <si>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</si>
  <si>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</si>
  <si>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</si>
  <si>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</si>
  <si>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</si>
  <si>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</si>
  <si>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</si>
  <si>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</si>
  <si>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</si>
  <si>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</si>
  <si>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</si>
  <si>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埼玉県さいたま市西区三橋5丁目９７６-１</t>
    <phoneticPr fontId="3"/>
  </si>
  <si>
    <t>株式会社AQ Group
　　　　　　代表取締役　加藤　博昭</t>
    <rPh sb="25" eb="27">
      <t>カトウ</t>
    </rPh>
    <rPh sb="28" eb="30">
      <t>ヒロアキ</t>
    </rPh>
    <phoneticPr fontId="3"/>
  </si>
  <si>
    <t>0120-984-351</t>
    <phoneticPr fontId="3"/>
  </si>
  <si>
    <t>株式会社AQ Group
（管轄支店：神奈川東支店）</t>
    <rPh sb="19" eb="23">
      <t>カナガワヒガシ</t>
    </rPh>
    <phoneticPr fontId="3"/>
  </si>
  <si>
    <t>横浜市内の各建設現場
《管轄支店所在地》
横浜市港北区新横浜二丁目13-6第一K・Sビル7F</t>
    <phoneticPr fontId="3"/>
  </si>
  <si>
    <t>045-478-2322</t>
    <phoneticPr fontId="3"/>
  </si>
  <si>
    <t>06　総合工事業</t>
    <phoneticPr fontId="3"/>
  </si>
  <si>
    <t>【主な処理の工程】
・廃プラスチック類　→　破砕/圧縮　→　再利用または安定型埋立
・紙くず　　　　　　　 →　破砕/圧縮　→　再利用または管理型埋立
・木くず　　　　　　　 →　破砕/焼却　　　 →　再利用または管理型埋立
・金属くず　　　　　　→　破砕　　　　 →　再利用または安定型埋立
・繊維くず　　　　　→　焼却　　　　→再利用または管理型埋立
・ガラス、陶磁器屑 →　破砕　　　　 →　再利用または安定型埋立、管理型埋立
・がれき類　　　　　 →　破砕　　　　 →　再利用または安定型埋立
・混合廃棄物　　　　→　管理型埋立
　※収集運搬及び中間処分・最終処分を業者に委託
　　（委託先処理業者により内容は若干異なる）</t>
    <phoneticPr fontId="3"/>
  </si>
  <si>
    <t>（管理体制図）
建築企画本部担当役員（総括責任者）
｜━　工務部（産業廃棄物処理に係わる企画・推進部署）
各支店長及び各工務次長（支店管理者）
｜━各支店産廃担当者
｜━工務課長（チーム管理者）
　　　　　　　｜
　　　　　工務担当者（工事現場管理者）</t>
    <rPh sb="87" eb="88">
      <t>カ</t>
    </rPh>
    <phoneticPr fontId="3"/>
  </si>
  <si>
    <t>・梱包資材の簡素化
・実寸発注の実施（木くず削減）
・余剰材の回収（金属他）</t>
    <phoneticPr fontId="3"/>
  </si>
  <si>
    <t>・梱包レスの推進
・余剰材回収品目の拡大</t>
    <phoneticPr fontId="3"/>
  </si>
  <si>
    <t>木くず、ダンボール、石膏ボードはそれぞれに袋にて分別</t>
    <phoneticPr fontId="3"/>
  </si>
  <si>
    <t>分別品目を細分化し、廃プラスチック、がれき類についても分別</t>
    <phoneticPr fontId="3"/>
  </si>
  <si>
    <t>・委託基準に沿って、基準を厳守できる業者の選定
・電子マニフェストの完全運用及び管理。</t>
    <phoneticPr fontId="3"/>
  </si>
  <si>
    <t>・再生利用・熱回収が可能である廃棄物は、専門業者へ委託切替。
・可能な限り優良認定処理業者から選定する。</t>
    <phoneticPr fontId="3"/>
  </si>
  <si>
    <t>84人</t>
    <rPh sb="2" eb="3">
      <t>ニン</t>
    </rPh>
    <phoneticPr fontId="3"/>
  </si>
  <si>
    <t>令和7年6月   27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</si>
</sst>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quotePrefix="1" applyFont="1" applyFill="1" applyBorder="1" applyAlignment="1" applyProtection="1">
      <alignmen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7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7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245" zoomScale="115" zoomScaleNormal="115" zoomScaleSheetLayoutView="115" workbookViewId="0">
      <selection activeCell="AA103" sqref="AA103"/>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462</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1550</v>
      </c>
      <c r="Q49" s="567"/>
      <c r="R49" s="567"/>
      <c r="S49" s="567"/>
      <c r="T49" s="567"/>
      <c r="U49" s="568"/>
    </row>
    <row r="50" spans="3:23" ht="26.25" customHeight="1" x14ac:dyDescent="0.15">
      <c r="C50" s="538" t="s">
        <v>11</v>
      </c>
      <c r="D50" s="539"/>
      <c r="E50" s="540"/>
      <c r="F50" s="549" t="s">
        <v>450</v>
      </c>
      <c r="G50" s="550"/>
      <c r="H50" s="550"/>
      <c r="I50" s="550"/>
      <c r="J50" s="550"/>
      <c r="K50" s="550"/>
      <c r="L50" s="550"/>
      <c r="M50" s="550"/>
      <c r="N50" s="341" t="s">
        <v>172</v>
      </c>
      <c r="O50" s="449"/>
      <c r="P50" s="450"/>
      <c r="Q50" s="553" t="s">
        <v>451</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452</v>
      </c>
      <c r="O54" s="636"/>
      <c r="P54" s="636"/>
      <c r="Q54" s="636"/>
      <c r="R54" s="636"/>
      <c r="S54" s="636"/>
      <c r="T54" s="636"/>
      <c r="U54" s="637"/>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v>5058</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1"/>
      <c r="G60" s="642"/>
      <c r="H60" s="642"/>
      <c r="I60" s="642"/>
      <c r="J60" s="642"/>
      <c r="K60" s="642"/>
      <c r="L60" s="642"/>
      <c r="M60" s="642"/>
      <c r="N60" s="642"/>
      <c r="O60" s="642"/>
      <c r="P60" s="642"/>
      <c r="Q60" s="642"/>
      <c r="R60" s="642"/>
      <c r="S60" s="642"/>
      <c r="T60" s="642"/>
      <c r="U60" s="643"/>
      <c r="W60" s="28"/>
    </row>
    <row r="61" spans="3:23" ht="18" customHeight="1" x14ac:dyDescent="0.15">
      <c r="C61" s="451"/>
      <c r="D61" s="340" t="s">
        <v>290</v>
      </c>
      <c r="E61" s="342" t="s">
        <v>241</v>
      </c>
      <c r="F61" s="632" t="s">
        <v>461</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453</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4"/>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4"/>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4"/>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5" t="s">
        <v>414</v>
      </c>
      <c r="E67" s="646"/>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7"/>
      <c r="E68" s="646"/>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7"/>
      <c r="E69" s="646"/>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7"/>
      <c r="E70" s="646"/>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7"/>
      <c r="E71" s="646"/>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454</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1816.7000000000003</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455</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1634.7</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456</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457</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458</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1816.7000000000003</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878.60000000000014</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811.8</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f>+別紙!AA18</f>
        <v>48.6</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459</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1634.7</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790.4</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730.5</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43.6</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460</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5"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6" t="s">
        <v>90</v>
      </c>
      <c r="C7" s="707"/>
      <c r="D7" s="708" t="s">
        <v>210</v>
      </c>
      <c r="E7" s="709"/>
      <c r="F7" s="709"/>
      <c r="G7" s="709"/>
      <c r="H7" s="710"/>
      <c r="I7" s="147"/>
      <c r="J7" s="58"/>
      <c r="K7" s="160"/>
      <c r="L7" s="763" t="s">
        <v>109</v>
      </c>
      <c r="M7" s="764"/>
      <c r="N7" s="764"/>
      <c r="O7" s="764"/>
      <c r="P7" s="764"/>
      <c r="Q7" s="764"/>
      <c r="R7" s="764"/>
      <c r="S7" s="764"/>
      <c r="T7" s="764"/>
      <c r="U7" s="764"/>
      <c r="V7" s="765"/>
      <c r="W7" s="765"/>
      <c r="X7" s="764"/>
      <c r="Y7" s="764"/>
      <c r="Z7" s="764"/>
      <c r="AA7" s="766"/>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767"/>
      <c r="M8" s="768"/>
      <c r="N8" s="768"/>
      <c r="O8" s="768"/>
      <c r="P8" s="768"/>
      <c r="Q8" s="768"/>
      <c r="R8" s="768"/>
      <c r="S8" s="768"/>
      <c r="T8" s="768"/>
      <c r="U8" s="768"/>
      <c r="V8" s="768"/>
      <c r="W8" s="768"/>
      <c r="X8" s="768"/>
      <c r="Y8" s="768"/>
      <c r="Z8" s="768"/>
      <c r="AA8" s="769"/>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0.1</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0.2</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0.1</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0.1</v>
      </c>
      <c r="P27" s="719"/>
      <c r="Q27" s="719"/>
      <c r="R27" s="719"/>
      <c r="S27" s="49" t="s">
        <v>38</v>
      </c>
      <c r="T27" s="70"/>
      <c r="U27" s="70"/>
      <c r="X27" s="68" t="s">
        <v>39</v>
      </c>
      <c r="Y27" s="71"/>
      <c r="AG27" s="58"/>
      <c r="AH27" s="58"/>
      <c r="AI27" s="58"/>
      <c r="AJ27" s="58"/>
      <c r="AK27" s="669">
        <f>+AG18+O27</f>
        <v>0.1</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v>0.1</v>
      </c>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0.2</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0.1</v>
      </c>
      <c r="G30" s="675"/>
      <c r="H30" s="214" t="s">
        <v>198</v>
      </c>
      <c r="L30" s="683"/>
      <c r="O30" s="61"/>
      <c r="Q30" s="685">
        <f>+ROUND(Z28,1)+ROUND(Z29,1)+ROUND(Z30,1)</f>
        <v>0.1</v>
      </c>
      <c r="R30" s="719"/>
      <c r="S30" s="719"/>
      <c r="T30" s="719"/>
      <c r="U30" s="49" t="s">
        <v>16</v>
      </c>
      <c r="X30" s="727" t="s">
        <v>186</v>
      </c>
      <c r="Y30" s="728"/>
      <c r="Z30" s="671"/>
      <c r="AA30" s="672"/>
      <c r="AB30" s="672"/>
      <c r="AC30" s="672"/>
      <c r="AD30" s="672"/>
      <c r="AE30" s="49" t="s">
        <v>13</v>
      </c>
      <c r="AK30" s="656">
        <v>0.1</v>
      </c>
      <c r="AL30" s="657"/>
      <c r="AM30" s="657"/>
      <c r="AN30" s="657"/>
      <c r="AO30" s="57" t="s">
        <v>13</v>
      </c>
      <c r="AR30" s="668"/>
      <c r="AS30" s="665"/>
      <c r="AT30" s="665"/>
      <c r="AU30" s="666"/>
    </row>
    <row r="31" spans="2:48" ht="27" customHeight="1" thickTop="1" thickBot="1" x14ac:dyDescent="0.2">
      <c r="B31" s="691" t="s">
        <v>375</v>
      </c>
      <c r="C31" s="680"/>
      <c r="D31" s="680"/>
      <c r="E31" s="681"/>
      <c r="F31" s="674">
        <v>0.2</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6" t="s">
        <v>90</v>
      </c>
      <c r="C7" s="707"/>
      <c r="D7" s="708" t="s">
        <v>211</v>
      </c>
      <c r="E7" s="709"/>
      <c r="F7" s="709"/>
      <c r="G7" s="709"/>
      <c r="H7" s="710"/>
      <c r="I7" s="147"/>
      <c r="J7" s="58"/>
      <c r="K7" s="160"/>
      <c r="L7" s="763" t="s">
        <v>110</v>
      </c>
      <c r="M7" s="764"/>
      <c r="N7" s="764"/>
      <c r="O7" s="764"/>
      <c r="P7" s="764"/>
      <c r="Q7" s="764"/>
      <c r="R7" s="764"/>
      <c r="S7" s="764"/>
      <c r="T7" s="764"/>
      <c r="U7" s="764"/>
      <c r="V7" s="765"/>
      <c r="W7" s="765"/>
      <c r="X7" s="764"/>
      <c r="Y7" s="764"/>
      <c r="Z7" s="764"/>
      <c r="AA7" s="766"/>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767"/>
      <c r="M8" s="768"/>
      <c r="N8" s="768"/>
      <c r="O8" s="768"/>
      <c r="P8" s="768"/>
      <c r="Q8" s="768"/>
      <c r="R8" s="768"/>
      <c r="S8" s="768"/>
      <c r="T8" s="768"/>
      <c r="U8" s="768"/>
      <c r="V8" s="768"/>
      <c r="W8" s="768"/>
      <c r="X8" s="768"/>
      <c r="Y8" s="768"/>
      <c r="Z8" s="768"/>
      <c r="AA8" s="769"/>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6" t="s">
        <v>90</v>
      </c>
      <c r="C7" s="707"/>
      <c r="D7" s="708" t="s">
        <v>212</v>
      </c>
      <c r="E7" s="709"/>
      <c r="F7" s="709"/>
      <c r="G7" s="709"/>
      <c r="H7" s="710"/>
      <c r="I7" s="147"/>
      <c r="J7" s="58"/>
      <c r="K7" s="160"/>
      <c r="L7" s="763" t="s">
        <v>94</v>
      </c>
      <c r="M7" s="764"/>
      <c r="N7" s="764"/>
      <c r="O7" s="764"/>
      <c r="P7" s="764"/>
      <c r="Q7" s="764"/>
      <c r="R7" s="764"/>
      <c r="S7" s="764"/>
      <c r="T7" s="764"/>
      <c r="U7" s="764"/>
      <c r="V7" s="765"/>
      <c r="W7" s="765"/>
      <c r="X7" s="764"/>
      <c r="Y7" s="764"/>
      <c r="Z7" s="764"/>
      <c r="AA7" s="766"/>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767"/>
      <c r="M8" s="768"/>
      <c r="N8" s="768"/>
      <c r="O8" s="768"/>
      <c r="P8" s="768"/>
      <c r="Q8" s="768"/>
      <c r="R8" s="768"/>
      <c r="S8" s="768"/>
      <c r="T8" s="768"/>
      <c r="U8" s="768"/>
      <c r="V8" s="768"/>
      <c r="W8" s="768"/>
      <c r="X8" s="768"/>
      <c r="Y8" s="768"/>
      <c r="Z8" s="768"/>
      <c r="AA8" s="769"/>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213</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6" workbookViewId="0">
      <selection activeCell="F29" sqref="F29:G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214</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43.6</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48.6</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0.2</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43.6</v>
      </c>
      <c r="P27" s="719"/>
      <c r="Q27" s="719"/>
      <c r="R27" s="719"/>
      <c r="S27" s="49" t="s">
        <v>38</v>
      </c>
      <c r="T27" s="70"/>
      <c r="U27" s="70"/>
      <c r="X27" s="68" t="s">
        <v>39</v>
      </c>
      <c r="Y27" s="71"/>
      <c r="AG27" s="58"/>
      <c r="AH27" s="58"/>
      <c r="AI27" s="58"/>
      <c r="AJ27" s="58"/>
      <c r="AK27" s="669">
        <f>+AG18+O27</f>
        <v>43.6</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v>0.2</v>
      </c>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48.6</v>
      </c>
      <c r="G29" s="675"/>
      <c r="H29" s="214" t="s">
        <v>198</v>
      </c>
      <c r="L29" s="683"/>
      <c r="O29" s="61"/>
      <c r="P29" s="148"/>
      <c r="Q29" s="56" t="s">
        <v>183</v>
      </c>
      <c r="R29" s="680" t="s">
        <v>33</v>
      </c>
      <c r="S29" s="722"/>
      <c r="T29" s="722"/>
      <c r="U29" s="723"/>
      <c r="V29" s="53"/>
      <c r="W29" s="72"/>
      <c r="X29" s="727" t="s">
        <v>315</v>
      </c>
      <c r="Y29" s="728"/>
      <c r="Z29" s="671">
        <v>43.4</v>
      </c>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37.9</v>
      </c>
      <c r="G30" s="675"/>
      <c r="H30" s="214" t="s">
        <v>198</v>
      </c>
      <c r="L30" s="683"/>
      <c r="O30" s="61"/>
      <c r="Q30" s="685">
        <f>+ROUND(Z28,1)+ROUND(Z29,1)+ROUND(Z30,1)</f>
        <v>43.6</v>
      </c>
      <c r="R30" s="719"/>
      <c r="S30" s="719"/>
      <c r="T30" s="719"/>
      <c r="U30" s="49" t="s">
        <v>16</v>
      </c>
      <c r="X30" s="727" t="s">
        <v>186</v>
      </c>
      <c r="Y30" s="728"/>
      <c r="Z30" s="671"/>
      <c r="AA30" s="672"/>
      <c r="AB30" s="672"/>
      <c r="AC30" s="672"/>
      <c r="AD30" s="672"/>
      <c r="AE30" s="49" t="s">
        <v>13</v>
      </c>
      <c r="AK30" s="656">
        <v>34.1</v>
      </c>
      <c r="AL30" s="657"/>
      <c r="AM30" s="657"/>
      <c r="AN30" s="657"/>
      <c r="AO30" s="57" t="s">
        <v>13</v>
      </c>
      <c r="AR30" s="668"/>
      <c r="AS30" s="665"/>
      <c r="AT30" s="665"/>
      <c r="AU30" s="666"/>
    </row>
    <row r="31" spans="2:48" ht="27" customHeight="1" thickTop="1" thickBot="1" x14ac:dyDescent="0.2">
      <c r="B31" s="691" t="s">
        <v>375</v>
      </c>
      <c r="C31" s="680"/>
      <c r="D31" s="680"/>
      <c r="E31" s="681"/>
      <c r="F31" s="674">
        <v>0.3</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8"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215</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215.9</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239.9</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75.599999999999994</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215.9</v>
      </c>
      <c r="P27" s="719"/>
      <c r="Q27" s="719"/>
      <c r="R27" s="719"/>
      <c r="S27" s="49" t="s">
        <v>38</v>
      </c>
      <c r="T27" s="70"/>
      <c r="U27" s="70"/>
      <c r="X27" s="68" t="s">
        <v>39</v>
      </c>
      <c r="Y27" s="71"/>
      <c r="AG27" s="58"/>
      <c r="AH27" s="58"/>
      <c r="AI27" s="58"/>
      <c r="AJ27" s="58"/>
      <c r="AK27" s="669">
        <f>+AG18+O27</f>
        <v>215.9</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v>75.599999999999994</v>
      </c>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239.9</v>
      </c>
      <c r="G29" s="675"/>
      <c r="H29" s="214" t="s">
        <v>198</v>
      </c>
      <c r="L29" s="683"/>
      <c r="O29" s="61"/>
      <c r="P29" s="148"/>
      <c r="Q29" s="56" t="s">
        <v>183</v>
      </c>
      <c r="R29" s="680" t="s">
        <v>33</v>
      </c>
      <c r="S29" s="722"/>
      <c r="T29" s="722"/>
      <c r="U29" s="723"/>
      <c r="V29" s="53"/>
      <c r="W29" s="72"/>
      <c r="X29" s="727" t="s">
        <v>315</v>
      </c>
      <c r="Y29" s="728"/>
      <c r="Z29" s="671">
        <v>140.30000000000001</v>
      </c>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206.2</v>
      </c>
      <c r="G30" s="675"/>
      <c r="H30" s="214" t="s">
        <v>198</v>
      </c>
      <c r="L30" s="683"/>
      <c r="O30" s="61"/>
      <c r="Q30" s="685">
        <f>+ROUND(Z28,1)+ROUND(Z29,1)+ROUND(Z30,1)</f>
        <v>215.9</v>
      </c>
      <c r="R30" s="719"/>
      <c r="S30" s="719"/>
      <c r="T30" s="719"/>
      <c r="U30" s="49" t="s">
        <v>16</v>
      </c>
      <c r="X30" s="727" t="s">
        <v>186</v>
      </c>
      <c r="Y30" s="728"/>
      <c r="Z30" s="671"/>
      <c r="AA30" s="672"/>
      <c r="AB30" s="672"/>
      <c r="AC30" s="672"/>
      <c r="AD30" s="672"/>
      <c r="AE30" s="49" t="s">
        <v>13</v>
      </c>
      <c r="AK30" s="656">
        <v>185.5</v>
      </c>
      <c r="AL30" s="657"/>
      <c r="AM30" s="657"/>
      <c r="AN30" s="657"/>
      <c r="AO30" s="57" t="s">
        <v>13</v>
      </c>
      <c r="AR30" s="668"/>
      <c r="AS30" s="665"/>
      <c r="AT30" s="665"/>
      <c r="AU30" s="666"/>
    </row>
    <row r="31" spans="2:48" ht="27" customHeight="1" thickTop="1" thickBot="1" x14ac:dyDescent="0.2">
      <c r="B31" s="691" t="s">
        <v>375</v>
      </c>
      <c r="C31" s="680"/>
      <c r="D31" s="680"/>
      <c r="E31" s="681"/>
      <c r="F31" s="674">
        <v>84.1</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216</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9"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217</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585.9</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651</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121.3</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585.9</v>
      </c>
      <c r="P27" s="719"/>
      <c r="Q27" s="719"/>
      <c r="R27" s="719"/>
      <c r="S27" s="49" t="s">
        <v>38</v>
      </c>
      <c r="T27" s="70"/>
      <c r="U27" s="70"/>
      <c r="X27" s="68" t="s">
        <v>39</v>
      </c>
      <c r="Y27" s="71"/>
      <c r="AG27" s="58"/>
      <c r="AH27" s="58"/>
      <c r="AI27" s="58"/>
      <c r="AJ27" s="58"/>
      <c r="AK27" s="669">
        <f>+AG18+O27</f>
        <v>585.9</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v>121.3</v>
      </c>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651</v>
      </c>
      <c r="G29" s="675"/>
      <c r="H29" s="214" t="s">
        <v>198</v>
      </c>
      <c r="L29" s="683"/>
      <c r="O29" s="61"/>
      <c r="P29" s="148"/>
      <c r="Q29" s="56" t="s">
        <v>183</v>
      </c>
      <c r="R29" s="680" t="s">
        <v>33</v>
      </c>
      <c r="S29" s="722"/>
      <c r="T29" s="722"/>
      <c r="U29" s="723"/>
      <c r="V29" s="53"/>
      <c r="W29" s="72"/>
      <c r="X29" s="727" t="s">
        <v>315</v>
      </c>
      <c r="Y29" s="728"/>
      <c r="Z29" s="671">
        <v>464.6</v>
      </c>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10</v>
      </c>
      <c r="G30" s="675"/>
      <c r="H30" s="214" t="s">
        <v>198</v>
      </c>
      <c r="L30" s="683"/>
      <c r="O30" s="61"/>
      <c r="Q30" s="685">
        <f>+ROUND(Z28,1)+ROUND(Z29,1)+ROUND(Z30,1)</f>
        <v>585.9</v>
      </c>
      <c r="R30" s="719"/>
      <c r="S30" s="719"/>
      <c r="T30" s="719"/>
      <c r="U30" s="49" t="s">
        <v>16</v>
      </c>
      <c r="X30" s="727" t="s">
        <v>186</v>
      </c>
      <c r="Y30" s="728"/>
      <c r="Z30" s="671"/>
      <c r="AA30" s="672"/>
      <c r="AB30" s="672"/>
      <c r="AC30" s="672"/>
      <c r="AD30" s="672"/>
      <c r="AE30" s="49" t="s">
        <v>13</v>
      </c>
      <c r="AK30" s="656">
        <v>9</v>
      </c>
      <c r="AL30" s="657"/>
      <c r="AM30" s="657"/>
      <c r="AN30" s="657"/>
      <c r="AO30" s="57" t="s">
        <v>13</v>
      </c>
      <c r="AR30" s="668"/>
      <c r="AS30" s="665"/>
      <c r="AT30" s="665"/>
      <c r="AU30" s="666"/>
    </row>
    <row r="31" spans="2:48" ht="27" customHeight="1" thickTop="1" thickBot="1" x14ac:dyDescent="0.2">
      <c r="B31" s="691" t="s">
        <v>375</v>
      </c>
      <c r="C31" s="680"/>
      <c r="D31" s="680"/>
      <c r="E31" s="681"/>
      <c r="F31" s="674">
        <v>134.80000000000001</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6" t="s">
        <v>90</v>
      </c>
      <c r="C7" s="707"/>
      <c r="D7" s="708" t="s">
        <v>218</v>
      </c>
      <c r="E7" s="709"/>
      <c r="F7" s="709"/>
      <c r="G7" s="709"/>
      <c r="H7" s="710"/>
      <c r="I7" s="147"/>
      <c r="J7" s="58"/>
      <c r="K7" s="160"/>
      <c r="L7" s="763" t="s">
        <v>111</v>
      </c>
      <c r="M7" s="764"/>
      <c r="N7" s="764"/>
      <c r="O7" s="764"/>
      <c r="P7" s="764"/>
      <c r="Q7" s="764"/>
      <c r="R7" s="764"/>
      <c r="S7" s="764"/>
      <c r="T7" s="764"/>
      <c r="U7" s="764"/>
      <c r="V7" s="765"/>
      <c r="W7" s="765"/>
      <c r="X7" s="764"/>
      <c r="Y7" s="764"/>
      <c r="Z7" s="764"/>
      <c r="AA7" s="766"/>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767"/>
      <c r="M8" s="768"/>
      <c r="N8" s="768"/>
      <c r="O8" s="768"/>
      <c r="P8" s="768"/>
      <c r="Q8" s="768"/>
      <c r="R8" s="768"/>
      <c r="S8" s="768"/>
      <c r="T8" s="768"/>
      <c r="U8" s="768"/>
      <c r="V8" s="768"/>
      <c r="W8" s="768"/>
      <c r="X8" s="768"/>
      <c r="Y8" s="768"/>
      <c r="Z8" s="768"/>
      <c r="AA8" s="769"/>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6" t="s">
        <v>90</v>
      </c>
      <c r="C7" s="707"/>
      <c r="D7" s="708" t="s">
        <v>219</v>
      </c>
      <c r="E7" s="709"/>
      <c r="F7" s="709"/>
      <c r="G7" s="709"/>
      <c r="H7" s="710"/>
      <c r="I7" s="147"/>
      <c r="J7" s="58"/>
      <c r="K7" s="160"/>
      <c r="L7" s="763" t="s">
        <v>112</v>
      </c>
      <c r="M7" s="764"/>
      <c r="N7" s="764"/>
      <c r="O7" s="764"/>
      <c r="P7" s="764"/>
      <c r="Q7" s="764"/>
      <c r="R7" s="764"/>
      <c r="S7" s="764"/>
      <c r="T7" s="764"/>
      <c r="U7" s="764"/>
      <c r="V7" s="765"/>
      <c r="W7" s="765"/>
      <c r="X7" s="764"/>
      <c r="Y7" s="764"/>
      <c r="Z7" s="764"/>
      <c r="AA7" s="766"/>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767"/>
      <c r="M8" s="768"/>
      <c r="N8" s="768"/>
      <c r="O8" s="768"/>
      <c r="P8" s="768"/>
      <c r="Q8" s="768"/>
      <c r="R8" s="768"/>
      <c r="S8" s="768"/>
      <c r="T8" s="768"/>
      <c r="U8" s="768"/>
      <c r="V8" s="768"/>
      <c r="W8" s="768"/>
      <c r="X8" s="768"/>
      <c r="Y8" s="768"/>
      <c r="Z8" s="768"/>
      <c r="AA8" s="769"/>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7" t="s">
        <v>102</v>
      </c>
      <c r="C2" s="757"/>
      <c r="D2" s="757"/>
      <c r="E2" s="757"/>
      <c r="F2" s="757"/>
      <c r="G2" s="757"/>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7"/>
      <c r="C3" s="757"/>
      <c r="D3" s="757"/>
      <c r="E3" s="757"/>
      <c r="F3" s="757"/>
      <c r="G3" s="757"/>
      <c r="H3"/>
      <c r="I3"/>
      <c r="J3"/>
      <c r="K3"/>
      <c r="L3"/>
      <c r="M3"/>
      <c r="N3"/>
      <c r="O3"/>
      <c r="P3"/>
      <c r="Q3"/>
      <c r="R3"/>
      <c r="S3"/>
      <c r="T3"/>
      <c r="U3"/>
      <c r="V3"/>
      <c r="W3"/>
      <c r="X3"/>
      <c r="Y3" s="47"/>
      <c r="Z3" s="47"/>
      <c r="AA3" s="739"/>
      <c r="AB3" s="740"/>
      <c r="AC3" s="740"/>
      <c r="AD3" s="93"/>
      <c r="AE3" s="114"/>
      <c r="AF3" s="114"/>
      <c r="AG3" s="114"/>
      <c r="AH3" s="114"/>
      <c r="AI3" s="114"/>
      <c r="AJ3" s="114"/>
      <c r="AK3" s="114"/>
      <c r="AL3" s="114"/>
      <c r="AM3" s="114"/>
      <c r="AN3" s="114"/>
      <c r="AO3" s="743" t="s">
        <v>357</v>
      </c>
      <c r="AP3" s="744"/>
      <c r="AQ3" s="745"/>
      <c r="AR3" s="729" t="s">
        <v>0</v>
      </c>
      <c r="AS3" s="730"/>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6"/>
      <c r="AP4" s="747"/>
      <c r="AQ4" s="748"/>
      <c r="AR4" s="731" t="str">
        <f>+表紙!Q29</f>
        <v>〇</v>
      </c>
      <c r="AS4" s="732"/>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1" t="s">
        <v>103</v>
      </c>
      <c r="Z5" s="741"/>
      <c r="AA5" s="742"/>
      <c r="AB5" s="742"/>
      <c r="AC5" s="742"/>
      <c r="AD5" s="93" t="s">
        <v>97</v>
      </c>
      <c r="AE5" s="733" t="str">
        <f>+表紙!F48</f>
        <v>株式会社AQ Group
（管轄支店：神奈川東支店）</v>
      </c>
      <c r="AF5" s="734"/>
      <c r="AG5" s="734"/>
      <c r="AH5" s="734"/>
      <c r="AI5" s="734"/>
      <c r="AJ5" s="734"/>
      <c r="AK5" s="734"/>
      <c r="AL5" s="734"/>
      <c r="AM5" s="734"/>
      <c r="AN5" s="734"/>
      <c r="AO5" s="734"/>
      <c r="AP5" s="734"/>
      <c r="AQ5" s="734"/>
      <c r="AR5" s="734"/>
      <c r="AS5" s="734"/>
      <c r="AT5" s="734"/>
      <c r="AU5" s="73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6" t="s">
        <v>90</v>
      </c>
      <c r="C7" s="707"/>
      <c r="D7" s="708" t="s">
        <v>367</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8"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5"/>
      <c r="AE10" s="61"/>
      <c r="AM10" s="58"/>
      <c r="AN10" s="58"/>
      <c r="AO10" s="58"/>
      <c r="AP10" s="58"/>
      <c r="AQ10" s="58"/>
      <c r="AR10"/>
      <c r="AS10"/>
      <c r="AT10"/>
      <c r="AU10"/>
    </row>
    <row r="11" spans="2:48"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8" ht="24.75" customHeight="1" thickTop="1" thickBot="1" x14ac:dyDescent="0.2">
      <c r="F12" s="749">
        <f>+ROUND(O12,1)+ROUND(O15,1)+ROUND(O18,1)+ROUND(O24,1)+O27-ROUND(F15,1)</f>
        <v>0</v>
      </c>
      <c r="G12" s="750"/>
      <c r="H12" s="57" t="s">
        <v>313</v>
      </c>
      <c r="I12" s="58"/>
      <c r="J12" s="59"/>
      <c r="K12" s="58"/>
      <c r="L12" s="712"/>
      <c r="M12" s="60"/>
      <c r="O12" s="656"/>
      <c r="P12" s="720"/>
      <c r="Q12" s="720"/>
      <c r="R12" s="720"/>
      <c r="S12" s="57" t="s">
        <v>22</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8"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80" t="s">
        <v>23</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8" ht="24.75" customHeight="1" thickBot="1" x14ac:dyDescent="0.2">
      <c r="F15" s="735"/>
      <c r="G15" s="736"/>
      <c r="H15" s="49" t="s">
        <v>313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8"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31</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1"/>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7"/>
      <c r="U20" s="271"/>
      <c r="V20" s="273"/>
      <c r="W20" s="274"/>
      <c r="X20" s="140" t="s">
        <v>25</v>
      </c>
      <c r="Y20" s="654" t="s">
        <v>329</v>
      </c>
      <c r="Z20" s="654"/>
      <c r="AA20" s="655"/>
      <c r="AB20" s="58"/>
      <c r="AC20" s="58"/>
      <c r="AD20" s="683"/>
      <c r="AF20" s="58"/>
      <c r="AG20" s="58"/>
      <c r="AH20" s="61"/>
      <c r="AI20" s="58"/>
      <c r="AJ20" s="58"/>
      <c r="AK20" s="151"/>
      <c r="AL20" s="61"/>
      <c r="AM20" s="278"/>
      <c r="AN20" s="690" t="s">
        <v>311</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7"/>
      <c r="U21" s="137"/>
      <c r="V21" s="137"/>
      <c r="W21" s="137"/>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32</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179</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182</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184</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B34" s="308"/>
      <c r="C34" s="310" t="str">
        <f>+IF(F30=0,"",IF(F29&lt;F30,"エラー !：上の表は、⑩の内数である⑪の量が⑩を超えています",""))</f>
        <v/>
      </c>
      <c r="D34" s="308"/>
      <c r="E34" s="308"/>
      <c r="F34" s="308"/>
      <c r="G34" s="308"/>
      <c r="H34" s="308"/>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220</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6" workbookViewId="0">
      <selection activeCell="P35" sqref="P3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221</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81.8</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70"/>
      <c r="AO23" s="58"/>
      <c r="AQ23" s="54"/>
      <c r="AR23" s="140" t="s">
        <v>190</v>
      </c>
      <c r="AS23" s="654" t="s">
        <v>191</v>
      </c>
      <c r="AT23" s="654"/>
      <c r="AU23" s="655"/>
    </row>
    <row r="24" spans="2:48" ht="27" customHeight="1" thickBot="1" x14ac:dyDescent="0.2">
      <c r="B24" s="691" t="s">
        <v>200</v>
      </c>
      <c r="C24" s="680"/>
      <c r="D24" s="680"/>
      <c r="E24" s="681"/>
      <c r="F24" s="674">
        <v>90.9</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81.8</v>
      </c>
      <c r="P27" s="719"/>
      <c r="Q27" s="719"/>
      <c r="R27" s="719"/>
      <c r="S27" s="49" t="s">
        <v>38</v>
      </c>
      <c r="T27" s="70"/>
      <c r="U27" s="70"/>
      <c r="X27" s="68" t="s">
        <v>39</v>
      </c>
      <c r="Y27" s="71"/>
      <c r="AG27" s="58"/>
      <c r="AH27" s="58"/>
      <c r="AI27" s="58"/>
      <c r="AJ27" s="58"/>
      <c r="AK27" s="669">
        <f>+AG18+O27</f>
        <v>81.8</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v>0</v>
      </c>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90.9</v>
      </c>
      <c r="G29" s="675"/>
      <c r="H29" s="214" t="s">
        <v>198</v>
      </c>
      <c r="L29" s="683"/>
      <c r="O29" s="61"/>
      <c r="P29" s="148"/>
      <c r="Q29" s="56" t="s">
        <v>183</v>
      </c>
      <c r="R29" s="680" t="s">
        <v>33</v>
      </c>
      <c r="S29" s="722"/>
      <c r="T29" s="722"/>
      <c r="U29" s="723"/>
      <c r="V29" s="53"/>
      <c r="W29" s="72"/>
      <c r="X29" s="727" t="s">
        <v>315</v>
      </c>
      <c r="Y29" s="728"/>
      <c r="Z29" s="671">
        <v>74.599999999999994</v>
      </c>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17.2</v>
      </c>
      <c r="G30" s="675"/>
      <c r="H30" s="214" t="s">
        <v>198</v>
      </c>
      <c r="L30" s="683"/>
      <c r="O30" s="61"/>
      <c r="Q30" s="685">
        <f>+ROUND(Z28,1)+ROUND(Z29,1)+ROUND(Z30,1)</f>
        <v>74.599999999999994</v>
      </c>
      <c r="R30" s="719"/>
      <c r="S30" s="719"/>
      <c r="T30" s="719"/>
      <c r="U30" s="49" t="s">
        <v>16</v>
      </c>
      <c r="X30" s="727" t="s">
        <v>186</v>
      </c>
      <c r="Y30" s="728"/>
      <c r="Z30" s="671"/>
      <c r="AA30" s="672"/>
      <c r="AB30" s="672"/>
      <c r="AC30" s="672"/>
      <c r="AD30" s="672"/>
      <c r="AE30" s="49" t="s">
        <v>13</v>
      </c>
      <c r="AK30" s="656">
        <v>15.4</v>
      </c>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v>0</v>
      </c>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v>7.2</v>
      </c>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6"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1" t="s">
        <v>102</v>
      </c>
      <c r="C3" s="781"/>
      <c r="D3" s="781"/>
      <c r="E3" s="781"/>
      <c r="F3" s="781"/>
      <c r="G3" s="116"/>
      <c r="H3" s="116"/>
      <c r="I3" s="116"/>
      <c r="J3" s="116"/>
      <c r="K3" s="116"/>
      <c r="Y3"/>
      <c r="Z3"/>
      <c r="AA3" s="117"/>
    </row>
    <row r="4" spans="2:27" ht="14.1" customHeight="1" x14ac:dyDescent="0.15">
      <c r="B4" s="781"/>
      <c r="C4" s="781"/>
      <c r="D4" s="781"/>
      <c r="E4" s="781"/>
      <c r="F4" s="781"/>
      <c r="G4" s="116"/>
      <c r="H4" s="116"/>
      <c r="I4" s="116"/>
      <c r="J4" s="116"/>
      <c r="K4" s="116"/>
      <c r="Y4" s="785" t="s">
        <v>355</v>
      </c>
      <c r="Z4" s="118" t="s">
        <v>114</v>
      </c>
      <c r="AA4" s="119" t="s">
        <v>115</v>
      </c>
    </row>
    <row r="5" spans="2:27" ht="14.1" customHeight="1" thickBot="1" x14ac:dyDescent="0.2">
      <c r="C5" s="116"/>
      <c r="D5" s="116"/>
      <c r="E5" s="116"/>
      <c r="F5" s="116"/>
      <c r="G5" s="116"/>
      <c r="H5" s="116"/>
      <c r="I5" s="116"/>
      <c r="J5" s="116"/>
      <c r="K5" s="116"/>
      <c r="Y5" s="786"/>
      <c r="Z5" s="120" t="str">
        <f>+表紙!Q29</f>
        <v>〇</v>
      </c>
      <c r="AA5" s="120" t="str">
        <f>+表紙!T29</f>
        <v/>
      </c>
    </row>
    <row r="6" spans="2:27" ht="15" customHeight="1" thickBot="1" x14ac:dyDescent="0.2">
      <c r="B6" s="168" t="s">
        <v>101</v>
      </c>
      <c r="C6" s="168"/>
      <c r="D6" s="168"/>
      <c r="E6" s="168"/>
      <c r="F6" s="168"/>
      <c r="G6" s="168"/>
      <c r="H6" s="168"/>
      <c r="I6" s="168"/>
      <c r="J6" s="168"/>
      <c r="K6" s="168"/>
      <c r="L6" s="94"/>
      <c r="M6" s="782"/>
      <c r="N6" s="782"/>
      <c r="O6" s="94" t="s">
        <v>99</v>
      </c>
      <c r="P6" s="787" t="str">
        <f>+表紙!F48</f>
        <v>株式会社AQ Group
（管轄支店：神奈川東支店）</v>
      </c>
      <c r="Q6" s="787"/>
      <c r="R6" s="787"/>
      <c r="S6" s="787"/>
      <c r="T6" s="787"/>
      <c r="U6" s="787"/>
      <c r="V6" s="782"/>
      <c r="W6" s="782"/>
      <c r="X6" s="782"/>
      <c r="Y6" s="782"/>
      <c r="Z6" s="782"/>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3" t="s">
        <v>230</v>
      </c>
      <c r="D9" s="783"/>
      <c r="E9" s="783"/>
      <c r="F9" s="784"/>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277</v>
      </c>
      <c r="M9" s="377">
        <f>IF(OR(ｷ.紙くず!F24&gt;0,ｷ.紙くず!F24&lt;0),ｷ.紙くず!F24,IF(M$19&gt;0,"0",0))</f>
        <v>73</v>
      </c>
      <c r="N9" s="377">
        <f>IF(OR(ｸ.木くず!F24&gt;0,ｸ.木くず!F24&lt;0),ｸ.木くず!F24,IF(N$19&gt;0,"0",0))</f>
        <v>436.1</v>
      </c>
      <c r="O9" s="377">
        <f>IF(OR(ｹ.繊維くず!F24&gt;0,ｹ.繊維くず!F24&lt;0),ｹ.繊維くず!F24,IF(O$19&gt;0,"0",0))</f>
        <v>0.2</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48.6</v>
      </c>
      <c r="T9" s="377">
        <f>IF(OR(ｾ.ｶﾞﾗｽ･ｺﾝｸﾘ･陶磁器くず!F24&gt;0,ｾ.ｶﾞﾗｽ･ｺﾝｸﾘ･陶磁器くず!F24&lt;0),ｾ.ｶﾞﾗｽ･ｺﾝｸﾘ･陶磁器くず!F24,IF(T$19&gt;0,"0",0))</f>
        <v>239.9</v>
      </c>
      <c r="U9" s="377">
        <f>IF(OR(ｿ.鉱さい!F24&gt;0,ｿ.鉱さい!F24&lt;0),ｿ.鉱さい!F24,IF(U$19&gt;0,"0",0))</f>
        <v>0</v>
      </c>
      <c r="V9" s="377">
        <f>IF(OR(ﾀ.がれき類!F24&gt;0,ﾀ.がれき類!F24&lt;0),ﾀ.がれき類!F24,IF(V$19&gt;0,"0",0))</f>
        <v>651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90.9</v>
      </c>
      <c r="AA9" s="379">
        <f>IF(SUM(G9:Z9)&gt;0,SUM(G9:Z9),IF(AA$19&gt;0,"0",0))</f>
        <v>1816.7000000000003</v>
      </c>
    </row>
    <row r="10" spans="2:27" ht="24" customHeight="1" x14ac:dyDescent="0.15">
      <c r="B10" s="172" t="s">
        <v>393</v>
      </c>
      <c r="C10" s="777" t="s">
        <v>294</v>
      </c>
      <c r="D10" s="777"/>
      <c r="E10" s="777"/>
      <c r="F10" s="778"/>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9" t="s">
        <v>295</v>
      </c>
      <c r="D11" s="779"/>
      <c r="E11" s="779"/>
      <c r="F11" s="780"/>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9" t="s">
        <v>296</v>
      </c>
      <c r="D12" s="779"/>
      <c r="E12" s="779"/>
      <c r="F12" s="780"/>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9" t="s">
        <v>297</v>
      </c>
      <c r="D13" s="802"/>
      <c r="E13" s="802"/>
      <c r="F13" s="803"/>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9" t="s">
        <v>298</v>
      </c>
      <c r="D14" s="779"/>
      <c r="E14" s="779"/>
      <c r="F14" s="780"/>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277</v>
      </c>
      <c r="M14" s="383">
        <f>IF(OR(ｷ.紙くず!F29&gt;0,ｷ.紙くず!F29&lt;0),ｷ.紙くず!F29,IF(M$19&gt;0,"0",0))</f>
        <v>73</v>
      </c>
      <c r="N14" s="383">
        <f>IF(OR(ｸ.木くず!F29&gt;0,ｸ.木くず!F29&lt;0),ｸ.木くず!F29,IF(N$19&gt;0,"0",0))</f>
        <v>436.1</v>
      </c>
      <c r="O14" s="383">
        <f>IF(OR(ｹ.繊維くず!F29&gt;0,ｹ.繊維くず!F29&lt;0),ｹ.繊維くず!F29,IF(O$19&gt;0,"0",0))</f>
        <v>0.2</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48.6</v>
      </c>
      <c r="T14" s="383">
        <f>IF(OR(ｾ.ｶﾞﾗｽ･ｺﾝｸﾘ･陶磁器くず!F29&gt;0,ｾ.ｶﾞﾗｽ･ｺﾝｸﾘ･陶磁器くず!F29&lt;0),ｾ.ｶﾞﾗｽ･ｺﾝｸﾘ･陶磁器くず!F29,IF(T$19&gt;0,"0",0))</f>
        <v>239.9</v>
      </c>
      <c r="U14" s="383">
        <f>IF(OR(ｿ.鉱さい!F29&gt;0,ｿ.鉱さい!F29&lt;0),ｿ.鉱さい!F29,IF(U$19&gt;0,"0",0))</f>
        <v>0</v>
      </c>
      <c r="V14" s="383">
        <f>IF(OR(ﾀ.がれき類!F29&gt;0,ﾀ.がれき類!F29&lt;0),ﾀ.がれき類!F29,IF(V$19&gt;0,"0",0))</f>
        <v>651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90.9</v>
      </c>
      <c r="AA14" s="385">
        <f t="shared" si="0"/>
        <v>1816.7000000000003</v>
      </c>
    </row>
    <row r="15" spans="2:27" ht="24" customHeight="1" x14ac:dyDescent="0.15">
      <c r="B15" s="172" t="s">
        <v>228</v>
      </c>
      <c r="C15" s="779" t="s">
        <v>299</v>
      </c>
      <c r="D15" s="779"/>
      <c r="E15" s="779"/>
      <c r="F15" s="780"/>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251.7</v>
      </c>
      <c r="M15" s="383">
        <f>IF(OR(ｷ.紙くず!F30&gt;0,ｷ.紙くず!F30&lt;0),ｷ.紙くず!F30,IF(M$19&gt;0,"0",0))</f>
        <v>69.3</v>
      </c>
      <c r="N15" s="383">
        <f>IF(OR(ｸ.木くず!F30&gt;0,ｸ.木くず!F30&lt;0),ｸ.木くず!F30,IF(N$19&gt;0,"0",0))</f>
        <v>286.2</v>
      </c>
      <c r="O15" s="383">
        <f>IF(OR(ｹ.繊維くず!F30&gt;0,ｹ.繊維くず!F30&lt;0),ｹ.繊維くず!F30,IF(O$19&gt;0,"0",0))</f>
        <v>0.1</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37.9</v>
      </c>
      <c r="T15" s="383">
        <f>IF(OR(ｾ.ｶﾞﾗｽ･ｺﾝｸﾘ･陶磁器くず!F30&gt;0,ｾ.ｶﾞﾗｽ･ｺﾝｸﾘ･陶磁器くず!F30&lt;0),ｾ.ｶﾞﾗｽ･ｺﾝｸﾘ･陶磁器くず!F30,IF(T$19&gt;0,"0",0))</f>
        <v>206.2</v>
      </c>
      <c r="U15" s="383">
        <f>IF(OR(ｿ.鉱さい!F30&gt;0,ｿ.鉱さい!F30&lt;0),ｿ.鉱さい!F30,IF(U$19&gt;0,"0",0))</f>
        <v>0</v>
      </c>
      <c r="V15" s="383">
        <f>IF(OR(ﾀ.がれき類!F30&gt;0,ﾀ.がれき類!F30&lt;0),ﾀ.がれき類!F30,IF(V$19&gt;0,"0",0))</f>
        <v>10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17.2</v>
      </c>
      <c r="AA15" s="385">
        <f t="shared" si="0"/>
        <v>878.60000000000014</v>
      </c>
    </row>
    <row r="16" spans="2:27" ht="24" customHeight="1" x14ac:dyDescent="0.15">
      <c r="B16" s="172" t="s">
        <v>229</v>
      </c>
      <c r="C16" s="779" t="s">
        <v>300</v>
      </c>
      <c r="D16" s="779"/>
      <c r="E16" s="779"/>
      <c r="F16" s="780"/>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251.7</v>
      </c>
      <c r="M16" s="383">
        <f>IF(OR(ｷ.紙くず!F31&gt;0,ｷ.紙くず!F31&lt;0),ｷ.紙くず!F31,IF(M$19&gt;0,"0",0))</f>
        <v>69.7</v>
      </c>
      <c r="N16" s="383">
        <f>IF(OR(ｸ.木くず!F31&gt;0,ｸ.木くず!F31&lt;0),ｸ.木くず!F31,IF(N$19&gt;0,"0",0))</f>
        <v>271</v>
      </c>
      <c r="O16" s="383">
        <f>IF(OR(ｹ.繊維くず!F31&gt;0,ｹ.繊維くず!F31&lt;0),ｹ.繊維くず!F31,IF(O$19&gt;0,"0",0))</f>
        <v>0.2</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0.3</v>
      </c>
      <c r="T16" s="383">
        <f>IF(OR(ｾ.ｶﾞﾗｽ･ｺﾝｸﾘ･陶磁器くず!F31&gt;0,ｾ.ｶﾞﾗｽ･ｺﾝｸﾘ･陶磁器くず!F31&lt;0),ｾ.ｶﾞﾗｽ･ｺﾝｸﾘ･陶磁器くず!F31,IF(T$19&gt;0,"0",0))</f>
        <v>84.1</v>
      </c>
      <c r="U16" s="383">
        <f>IF(OR(ｿ.鉱さい!F31&gt;0,ｿ.鉱さい!F31&lt;0),ｿ.鉱さい!F31,IF(U$19&gt;0,"0",0))</f>
        <v>0</v>
      </c>
      <c r="V16" s="383">
        <f>IF(OR(ﾀ.がれき類!F31&gt;0,ﾀ.がれき類!F31&lt;0),ﾀ.がれき類!F31,IF(V$19&gt;0,"0",0))</f>
        <v>134.80000000000001</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f t="shared" si="0"/>
        <v>811.8</v>
      </c>
    </row>
    <row r="17" spans="2:27" ht="24" customHeight="1" x14ac:dyDescent="0.15">
      <c r="B17" s="172"/>
      <c r="C17" s="779" t="s">
        <v>408</v>
      </c>
      <c r="D17" s="779"/>
      <c r="E17" s="779"/>
      <c r="F17" s="780"/>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2" t="s">
        <v>428</v>
      </c>
      <c r="E18" s="812"/>
      <c r="F18" s="813"/>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6.4</v>
      </c>
      <c r="M18" s="386" t="str">
        <f>IF(OR(ｷ.紙くず!F33&gt;0,ｷ.紙くず!F33&lt;0),ｷ.紙くず!F33,IF(M$19&gt;0,"0",0))</f>
        <v>0</v>
      </c>
      <c r="N18" s="386">
        <f>IF(OR(ｸ.木くず!F33&gt;0,ｸ.木くず!F33&lt;0),ｸ.木くず!F33,IF(N$19&gt;0,"0",0))</f>
        <v>42.2</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f t="shared" si="0"/>
        <v>48.6</v>
      </c>
    </row>
    <row r="19" spans="2:27" ht="24" customHeight="1" thickTop="1" x14ac:dyDescent="0.15">
      <c r="B19" s="169"/>
      <c r="C19" s="174" t="s">
        <v>376</v>
      </c>
      <c r="D19" s="794" t="s">
        <v>377</v>
      </c>
      <c r="E19" s="794"/>
      <c r="F19" s="795"/>
      <c r="G19" s="389">
        <f>+G37+G25+G23+G22+G21-G20</f>
        <v>0</v>
      </c>
      <c r="H19" s="389">
        <f t="shared" ref="H19:Z19" si="1">+H37+H25+H23+H22+H21-H20</f>
        <v>0</v>
      </c>
      <c r="I19" s="389">
        <f t="shared" si="1"/>
        <v>0</v>
      </c>
      <c r="J19" s="389">
        <f t="shared" si="1"/>
        <v>0</v>
      </c>
      <c r="K19" s="389">
        <f t="shared" si="1"/>
        <v>0</v>
      </c>
      <c r="L19" s="389">
        <f t="shared" si="1"/>
        <v>249.29999999999998</v>
      </c>
      <c r="M19" s="389">
        <f t="shared" si="1"/>
        <v>65.7</v>
      </c>
      <c r="N19" s="389">
        <f t="shared" si="1"/>
        <v>392.4</v>
      </c>
      <c r="O19" s="389">
        <f t="shared" si="1"/>
        <v>0.1</v>
      </c>
      <c r="P19" s="389">
        <f t="shared" si="1"/>
        <v>0</v>
      </c>
      <c r="Q19" s="389">
        <f t="shared" si="1"/>
        <v>0</v>
      </c>
      <c r="R19" s="389">
        <f t="shared" si="1"/>
        <v>0</v>
      </c>
      <c r="S19" s="389">
        <f t="shared" si="1"/>
        <v>43.6</v>
      </c>
      <c r="T19" s="389">
        <f t="shared" si="1"/>
        <v>215.9</v>
      </c>
      <c r="U19" s="389">
        <f t="shared" si="1"/>
        <v>0</v>
      </c>
      <c r="V19" s="389">
        <f t="shared" si="1"/>
        <v>585.9</v>
      </c>
      <c r="W19" s="389">
        <f t="shared" si="1"/>
        <v>0</v>
      </c>
      <c r="X19" s="389">
        <f t="shared" si="1"/>
        <v>0</v>
      </c>
      <c r="Y19" s="389">
        <f t="shared" si="1"/>
        <v>0</v>
      </c>
      <c r="Z19" s="390">
        <f t="shared" si="1"/>
        <v>81.8</v>
      </c>
      <c r="AA19" s="391">
        <f t="shared" ref="AA19:AA25" si="2">SUM(G19:Z19)</f>
        <v>1634.7</v>
      </c>
    </row>
    <row r="20" spans="2:27" ht="24" customHeight="1" thickBot="1" x14ac:dyDescent="0.2">
      <c r="B20" s="170"/>
      <c r="C20" s="238" t="s">
        <v>231</v>
      </c>
      <c r="D20" s="796" t="s">
        <v>232</v>
      </c>
      <c r="E20" s="796"/>
      <c r="F20" s="797"/>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8" t="s">
        <v>338</v>
      </c>
      <c r="F21" s="799"/>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0" t="s">
        <v>339</v>
      </c>
      <c r="F22" s="801"/>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6" t="s">
        <v>340</v>
      </c>
      <c r="F23" s="81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8" t="s">
        <v>342</v>
      </c>
      <c r="F25" s="81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4" t="s">
        <v>174</v>
      </c>
      <c r="D26" s="440" t="s">
        <v>21</v>
      </c>
      <c r="E26" s="807" t="s">
        <v>343</v>
      </c>
      <c r="F26" s="808"/>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4"/>
      <c r="D27" s="175" t="s">
        <v>25</v>
      </c>
      <c r="E27" s="807" t="s">
        <v>344</v>
      </c>
      <c r="F27" s="808"/>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5"/>
      <c r="D28" s="804"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5"/>
      <c r="D29" s="805"/>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5"/>
      <c r="D30" s="806"/>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5"/>
      <c r="D31" s="129" t="s">
        <v>178</v>
      </c>
      <c r="E31" s="807" t="s">
        <v>348</v>
      </c>
      <c r="F31" s="808"/>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10" t="s">
        <v>173</v>
      </c>
      <c r="D37" s="129" t="s">
        <v>179</v>
      </c>
      <c r="E37" s="792" t="s">
        <v>234</v>
      </c>
      <c r="F37" s="793"/>
      <c r="G37" s="424">
        <f t="shared" ref="G37:Z37" si="8">+G38+G42</f>
        <v>0</v>
      </c>
      <c r="H37" s="424">
        <f t="shared" si="8"/>
        <v>0</v>
      </c>
      <c r="I37" s="424">
        <f t="shared" si="8"/>
        <v>0</v>
      </c>
      <c r="J37" s="424">
        <f t="shared" si="8"/>
        <v>0</v>
      </c>
      <c r="K37" s="424">
        <f t="shared" si="8"/>
        <v>0</v>
      </c>
      <c r="L37" s="424">
        <f t="shared" si="8"/>
        <v>249.29999999999998</v>
      </c>
      <c r="M37" s="424">
        <f t="shared" si="8"/>
        <v>65.7</v>
      </c>
      <c r="N37" s="424">
        <f t="shared" si="8"/>
        <v>392.4</v>
      </c>
      <c r="O37" s="424">
        <f t="shared" si="8"/>
        <v>0.1</v>
      </c>
      <c r="P37" s="424">
        <f t="shared" si="8"/>
        <v>0</v>
      </c>
      <c r="Q37" s="424">
        <f t="shared" si="8"/>
        <v>0</v>
      </c>
      <c r="R37" s="424">
        <f t="shared" si="8"/>
        <v>0</v>
      </c>
      <c r="S37" s="424">
        <f t="shared" si="8"/>
        <v>43.6</v>
      </c>
      <c r="T37" s="424">
        <f t="shared" si="8"/>
        <v>215.9</v>
      </c>
      <c r="U37" s="424">
        <f t="shared" si="8"/>
        <v>0</v>
      </c>
      <c r="V37" s="424">
        <f t="shared" si="8"/>
        <v>585.9</v>
      </c>
      <c r="W37" s="424">
        <f t="shared" si="8"/>
        <v>0</v>
      </c>
      <c r="X37" s="424">
        <f t="shared" si="8"/>
        <v>0</v>
      </c>
      <c r="Y37" s="424">
        <f t="shared" si="8"/>
        <v>0</v>
      </c>
      <c r="Z37" s="425">
        <f t="shared" si="8"/>
        <v>81.8</v>
      </c>
      <c r="AA37" s="426">
        <f t="shared" si="4"/>
        <v>1634.7</v>
      </c>
    </row>
    <row r="38" spans="2:27" ht="24" customHeight="1" x14ac:dyDescent="0.15">
      <c r="B38" s="170"/>
      <c r="C38" s="810"/>
      <c r="D38" s="227"/>
      <c r="E38" s="225" t="s">
        <v>319</v>
      </c>
      <c r="F38" s="443"/>
      <c r="G38" s="415">
        <f t="shared" ref="G38:Z38" si="9">SUM(G39:G41)</f>
        <v>0</v>
      </c>
      <c r="H38" s="415">
        <f t="shared" si="9"/>
        <v>0</v>
      </c>
      <c r="I38" s="415">
        <f t="shared" si="9"/>
        <v>0</v>
      </c>
      <c r="J38" s="415">
        <f t="shared" si="9"/>
        <v>0</v>
      </c>
      <c r="K38" s="415">
        <f t="shared" si="9"/>
        <v>0</v>
      </c>
      <c r="L38" s="415">
        <f t="shared" si="9"/>
        <v>249.29999999999998</v>
      </c>
      <c r="M38" s="415">
        <f t="shared" si="9"/>
        <v>65.7</v>
      </c>
      <c r="N38" s="415">
        <f t="shared" si="9"/>
        <v>392.4</v>
      </c>
      <c r="O38" s="415">
        <f t="shared" si="9"/>
        <v>0.1</v>
      </c>
      <c r="P38" s="415">
        <f t="shared" si="9"/>
        <v>0</v>
      </c>
      <c r="Q38" s="415">
        <f t="shared" si="9"/>
        <v>0</v>
      </c>
      <c r="R38" s="415">
        <f t="shared" si="9"/>
        <v>0</v>
      </c>
      <c r="S38" s="415">
        <f t="shared" si="9"/>
        <v>43.6</v>
      </c>
      <c r="T38" s="415">
        <f t="shared" si="9"/>
        <v>215.9</v>
      </c>
      <c r="U38" s="415">
        <f t="shared" si="9"/>
        <v>0</v>
      </c>
      <c r="V38" s="415">
        <f t="shared" si="9"/>
        <v>585.9</v>
      </c>
      <c r="W38" s="415">
        <f t="shared" si="9"/>
        <v>0</v>
      </c>
      <c r="X38" s="415">
        <f t="shared" si="9"/>
        <v>0</v>
      </c>
      <c r="Y38" s="415">
        <f t="shared" si="9"/>
        <v>0</v>
      </c>
      <c r="Z38" s="416">
        <f t="shared" si="9"/>
        <v>74.599999999999994</v>
      </c>
      <c r="AA38" s="417">
        <f t="shared" si="4"/>
        <v>1627.5</v>
      </c>
    </row>
    <row r="39" spans="2:27" ht="24" customHeight="1" x14ac:dyDescent="0.15">
      <c r="B39" s="170"/>
      <c r="C39" s="810"/>
      <c r="D39" s="228"/>
      <c r="E39" s="223"/>
      <c r="F39" s="221" t="s">
        <v>233</v>
      </c>
      <c r="G39" s="418">
        <f>+ｱ.燃え殻!$Z$28</f>
        <v>0</v>
      </c>
      <c r="H39" s="418">
        <f>+ｲ.汚泥!$Z$28</f>
        <v>0</v>
      </c>
      <c r="I39" s="418">
        <f>+ｳ.廃油!$Z$28</f>
        <v>0</v>
      </c>
      <c r="J39" s="418">
        <f>+ｴ.廃酸!$Z$28</f>
        <v>0</v>
      </c>
      <c r="K39" s="418">
        <f>+ｵ.廃ｱﾙｶﾘ!$Z$28</f>
        <v>0</v>
      </c>
      <c r="L39" s="418">
        <f>+ｶ.廃ﾌﾟﾗ類!$Z$28</f>
        <v>226.6</v>
      </c>
      <c r="M39" s="418">
        <f>+ｷ.紙くず!$Z$28</f>
        <v>62.8</v>
      </c>
      <c r="N39" s="418">
        <f>+ｸ.木くず!$Z$28</f>
        <v>243.9</v>
      </c>
      <c r="O39" s="418">
        <f>+ｹ.繊維くず!$Z$28</f>
        <v>0.1</v>
      </c>
      <c r="P39" s="418">
        <f>+ｺ.動植物性残さ!$Z$28</f>
        <v>0</v>
      </c>
      <c r="Q39" s="418">
        <f>+ｻ.動物系固形不要物!$Z$28</f>
        <v>0</v>
      </c>
      <c r="R39" s="418">
        <f>+ｼ.ｺﾞﾑくず!$Z$28</f>
        <v>0</v>
      </c>
      <c r="S39" s="418">
        <f>+ｽ.金属くず!$Z$28</f>
        <v>0.2</v>
      </c>
      <c r="T39" s="418">
        <f>+ｾ.ｶﾞﾗｽ･ｺﾝｸﾘ･陶磁器くず!$Z$28</f>
        <v>75.599999999999994</v>
      </c>
      <c r="U39" s="418">
        <f>+ｿ.鉱さい!$Z$28</f>
        <v>0</v>
      </c>
      <c r="V39" s="418">
        <f>+ﾀ.がれき類!$Z$28</f>
        <v>121.3</v>
      </c>
      <c r="W39" s="418">
        <f>+ﾁ.動物のふん尿!$Z$28</f>
        <v>0</v>
      </c>
      <c r="X39" s="418">
        <f>+ﾂ.動物の死体!$Z$28</f>
        <v>0</v>
      </c>
      <c r="Y39" s="418">
        <f>+ﾃ.ばいじん!$Z$28</f>
        <v>0</v>
      </c>
      <c r="Z39" s="419">
        <f>+ﾄ.混合廃棄物その他!$Z$28</f>
        <v>0</v>
      </c>
      <c r="AA39" s="420">
        <f t="shared" si="4"/>
        <v>730.5</v>
      </c>
    </row>
    <row r="40" spans="2:27" ht="24" customHeight="1" x14ac:dyDescent="0.15">
      <c r="B40" s="170"/>
      <c r="C40" s="810"/>
      <c r="D40" s="228"/>
      <c r="E40" s="223"/>
      <c r="F40" s="221" t="s">
        <v>318</v>
      </c>
      <c r="G40" s="418">
        <f>+ｱ.燃え殻!$Z$29</f>
        <v>0</v>
      </c>
      <c r="H40" s="418">
        <f>+ｲ.汚泥!$Z$29</f>
        <v>0</v>
      </c>
      <c r="I40" s="418">
        <f>+ｳ.廃油!$Z$29</f>
        <v>0</v>
      </c>
      <c r="J40" s="418">
        <f>+ｴ.廃酸!$Z$29</f>
        <v>0</v>
      </c>
      <c r="K40" s="418">
        <f>+ｵ.廃ｱﾙｶﾘ!$Z$29</f>
        <v>0</v>
      </c>
      <c r="L40" s="418">
        <f>+ｶ.廃ﾌﾟﾗ類!$Z$29</f>
        <v>22.7</v>
      </c>
      <c r="M40" s="418">
        <f>+ｷ.紙くず!$Z$29</f>
        <v>2.9</v>
      </c>
      <c r="N40" s="418">
        <f>+ｸ.木くず!$Z$29</f>
        <v>148.5</v>
      </c>
      <c r="O40" s="418">
        <f>+ｹ.繊維くず!$Z$29</f>
        <v>0</v>
      </c>
      <c r="P40" s="418">
        <f>+ｺ.動植物性残さ!$Z$29</f>
        <v>0</v>
      </c>
      <c r="Q40" s="418">
        <f>+ｻ.動物系固形不要物!$Z$29</f>
        <v>0</v>
      </c>
      <c r="R40" s="418">
        <f>+ｼ.ｺﾞﾑくず!$Z$29</f>
        <v>0</v>
      </c>
      <c r="S40" s="418">
        <f>+ｽ.金属くず!$Z$29</f>
        <v>43.4</v>
      </c>
      <c r="T40" s="418">
        <f>+ｾ.ｶﾞﾗｽ･ｺﾝｸﾘ･陶磁器くず!$Z$29</f>
        <v>140.30000000000001</v>
      </c>
      <c r="U40" s="418">
        <f>+ｿ.鉱さい!$Z$29</f>
        <v>0</v>
      </c>
      <c r="V40" s="418">
        <f>+ﾀ.がれき類!$Z$29</f>
        <v>464.6</v>
      </c>
      <c r="W40" s="418">
        <f>+ﾁ.動物のふん尿!$Z$29</f>
        <v>0</v>
      </c>
      <c r="X40" s="418">
        <f>+ﾂ.動物の死体!$Z$29</f>
        <v>0</v>
      </c>
      <c r="Y40" s="418">
        <f>+ﾃ.ばいじん!$Z$29</f>
        <v>0</v>
      </c>
      <c r="Z40" s="419">
        <f>+ﾄ.混合廃棄物その他!$Z$29</f>
        <v>74.599999999999994</v>
      </c>
      <c r="AA40" s="420">
        <f t="shared" si="4"/>
        <v>897.00000000000011</v>
      </c>
    </row>
    <row r="41" spans="2:27" ht="24" customHeight="1" x14ac:dyDescent="0.15">
      <c r="B41" s="170"/>
      <c r="C41" s="810"/>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1"/>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7.2</v>
      </c>
      <c r="AA42" s="423">
        <f>SUM(G42:Z42)</f>
        <v>7.2</v>
      </c>
    </row>
    <row r="43" spans="2:27" ht="24" customHeight="1" x14ac:dyDescent="0.15">
      <c r="B43" s="170"/>
      <c r="C43" s="128" t="s">
        <v>235</v>
      </c>
      <c r="D43" s="790" t="s">
        <v>349</v>
      </c>
      <c r="E43" s="790"/>
      <c r="F43" s="791"/>
      <c r="G43" s="427">
        <f>+ｱ.燃え殻!$AK$27</f>
        <v>0</v>
      </c>
      <c r="H43" s="427">
        <f>+ｲ.汚泥!$AK$27</f>
        <v>0</v>
      </c>
      <c r="I43" s="427">
        <f>+ｳ.廃油!$AK$27</f>
        <v>0</v>
      </c>
      <c r="J43" s="427">
        <f>+ｴ.廃酸!$AK$27</f>
        <v>0</v>
      </c>
      <c r="K43" s="427">
        <f>+ｵ.廃ｱﾙｶﾘ!$AK$27</f>
        <v>0</v>
      </c>
      <c r="L43" s="427">
        <f>+ｶ.廃ﾌﾟﾗ類!$AK$27</f>
        <v>249.29999999999998</v>
      </c>
      <c r="M43" s="427">
        <f>+ｷ.紙くず!$AK$27</f>
        <v>65.7</v>
      </c>
      <c r="N43" s="427">
        <f>+ｸ.木くず!$AK$27</f>
        <v>392.4</v>
      </c>
      <c r="O43" s="427">
        <f>+ｹ.繊維くず!$AK$27</f>
        <v>0.1</v>
      </c>
      <c r="P43" s="427">
        <f>+ｺ.動植物性残さ!$AK$27</f>
        <v>0</v>
      </c>
      <c r="Q43" s="427">
        <f>+ｻ.動物系固形不要物!$AK$27</f>
        <v>0</v>
      </c>
      <c r="R43" s="427">
        <f>+ｼ.ｺﾞﾑくず!$AK$27</f>
        <v>0</v>
      </c>
      <c r="S43" s="427">
        <f>+ｽ.金属くず!$AK$27</f>
        <v>43.6</v>
      </c>
      <c r="T43" s="427">
        <f>+ｾ.ｶﾞﾗｽ･ｺﾝｸﾘ･陶磁器くず!$AK$27</f>
        <v>215.9</v>
      </c>
      <c r="U43" s="427">
        <f>+ｿ.鉱さい!$AK$27</f>
        <v>0</v>
      </c>
      <c r="V43" s="427">
        <f>+ﾀ.がれき類!$AK$27</f>
        <v>585.9</v>
      </c>
      <c r="W43" s="427">
        <f>+ﾁ.動物のふん尿!$AK$27</f>
        <v>0</v>
      </c>
      <c r="X43" s="427">
        <f>+ﾂ.動物の死体!$AK$27</f>
        <v>0</v>
      </c>
      <c r="Y43" s="427">
        <f>+ﾃ.ばいじん!$AK$27</f>
        <v>0</v>
      </c>
      <c r="Z43" s="428">
        <f>+ﾄ.混合廃棄物その他!$AK$27</f>
        <v>81.8</v>
      </c>
      <c r="AA43" s="429">
        <f t="shared" si="4"/>
        <v>1634.7</v>
      </c>
    </row>
    <row r="44" spans="2:27" ht="24" customHeight="1" x14ac:dyDescent="0.15">
      <c r="B44" s="170"/>
      <c r="C44" s="177"/>
      <c r="D44" s="175" t="s">
        <v>188</v>
      </c>
      <c r="E44" s="807" t="s">
        <v>236</v>
      </c>
      <c r="F44" s="808"/>
      <c r="G44" s="430">
        <f>+ｱ.燃え殻!$AK$30</f>
        <v>0</v>
      </c>
      <c r="H44" s="430">
        <f>+ｲ.汚泥!$AK$30</f>
        <v>0</v>
      </c>
      <c r="I44" s="430">
        <f>+ｳ.廃油!$AK$30</f>
        <v>0</v>
      </c>
      <c r="J44" s="430">
        <f>+ｴ.廃酸!$AK$30</f>
        <v>0</v>
      </c>
      <c r="K44" s="430">
        <f>+ｵ.廃ｱﾙｶﾘ!$AK$30</f>
        <v>0</v>
      </c>
      <c r="L44" s="430">
        <f>+ｶ.廃ﾌﾟﾗ類!$AK$30</f>
        <v>226.5</v>
      </c>
      <c r="M44" s="430">
        <f>+ｷ.紙くず!$AK$30</f>
        <v>62.3</v>
      </c>
      <c r="N44" s="430">
        <f>+ｸ.木くず!$AK$30</f>
        <v>257.5</v>
      </c>
      <c r="O44" s="430">
        <f>+ｹ.繊維くず!$AK$30</f>
        <v>0.1</v>
      </c>
      <c r="P44" s="430">
        <f>+ｺ.動植物性残さ!$AK$30</f>
        <v>0</v>
      </c>
      <c r="Q44" s="430">
        <f>+ｻ.動物系固形不要物!$AK$30</f>
        <v>0</v>
      </c>
      <c r="R44" s="430">
        <f>+ｼ.ｺﾞﾑくず!$AK$30</f>
        <v>0</v>
      </c>
      <c r="S44" s="430">
        <f>+ｽ.金属くず!$AK$30</f>
        <v>34.1</v>
      </c>
      <c r="T44" s="430">
        <f>+ｾ.ｶﾞﾗｽ･ｺﾝｸﾘ･陶磁器くず!$AK$30</f>
        <v>185.5</v>
      </c>
      <c r="U44" s="430">
        <f>+ｿ.鉱さい!$AK$30</f>
        <v>0</v>
      </c>
      <c r="V44" s="430">
        <f>+ﾀ.がれき類!$AK$30</f>
        <v>9</v>
      </c>
      <c r="W44" s="430">
        <f>+ﾁ.動物のふん尿!$AK$30</f>
        <v>0</v>
      </c>
      <c r="X44" s="430">
        <f>+ﾂ.動物の死体!$AK$30</f>
        <v>0</v>
      </c>
      <c r="Y44" s="430">
        <f>+ﾃ.ばいじん!$AK$30</f>
        <v>0</v>
      </c>
      <c r="Z44" s="431">
        <f>+ﾄ.混合廃棄物その他!$AK$30</f>
        <v>15.4</v>
      </c>
      <c r="AA44" s="432">
        <f t="shared" si="4"/>
        <v>790.4</v>
      </c>
    </row>
    <row r="45" spans="2:27" ht="24" customHeight="1" x14ac:dyDescent="0.15">
      <c r="B45" s="170"/>
      <c r="C45" s="177"/>
      <c r="D45" s="442" t="s">
        <v>190</v>
      </c>
      <c r="E45" s="800" t="s">
        <v>237</v>
      </c>
      <c r="F45" s="801"/>
      <c r="G45" s="433">
        <f>+ｱ.燃え殻!$AR$24</f>
        <v>0</v>
      </c>
      <c r="H45" s="433">
        <f>+ｲ.汚泥!$AR$24</f>
        <v>0</v>
      </c>
      <c r="I45" s="433">
        <f>+ｳ.廃油!$AR$24</f>
        <v>0</v>
      </c>
      <c r="J45" s="433">
        <f>+ｴ.廃酸!$AR$24</f>
        <v>0</v>
      </c>
      <c r="K45" s="433">
        <f>+ｵ.廃ｱﾙｶﾘ!$AR$24</f>
        <v>0</v>
      </c>
      <c r="L45" s="433">
        <f>+ｶ.廃ﾌﾟﾗ類!$AR$24</f>
        <v>226.6</v>
      </c>
      <c r="M45" s="433">
        <f>+ｷ.紙くず!$AR$24</f>
        <v>62.8</v>
      </c>
      <c r="N45" s="433">
        <f>+ｸ.木くず!$AR$24</f>
        <v>243.9</v>
      </c>
      <c r="O45" s="433">
        <f>+ｹ.繊維くず!$AR$24</f>
        <v>0.1</v>
      </c>
      <c r="P45" s="433">
        <f>+ｺ.動植物性残さ!$AR$24</f>
        <v>0</v>
      </c>
      <c r="Q45" s="433">
        <f>+ｻ.動物系固形不要物!$AR$24</f>
        <v>0</v>
      </c>
      <c r="R45" s="433">
        <f>+ｼ.ｺﾞﾑくず!$AR$24</f>
        <v>0</v>
      </c>
      <c r="S45" s="433">
        <f>+ｽ.金属くず!$AR$24</f>
        <v>0.2</v>
      </c>
      <c r="T45" s="433">
        <f>+ｾ.ｶﾞﾗｽ･ｺﾝｸﾘ･陶磁器くず!$AR$24</f>
        <v>75.599999999999994</v>
      </c>
      <c r="U45" s="433">
        <f>+ｿ.鉱さい!$AR$24</f>
        <v>0</v>
      </c>
      <c r="V45" s="433">
        <f>+ﾀ.がれき類!$AR$24</f>
        <v>121.3</v>
      </c>
      <c r="W45" s="433">
        <f>+ﾁ.動物のふん尿!$AR$24</f>
        <v>0</v>
      </c>
      <c r="X45" s="433">
        <f>+ﾂ.動物の死体!$AR$24</f>
        <v>0</v>
      </c>
      <c r="Y45" s="433">
        <f>+ﾃ.ばいじん!$AR$24</f>
        <v>0</v>
      </c>
      <c r="Z45" s="434">
        <f>+ﾄ.混合廃棄物その他!$AR$24</f>
        <v>0</v>
      </c>
      <c r="AA45" s="435">
        <f t="shared" si="4"/>
        <v>730.5</v>
      </c>
    </row>
    <row r="46" spans="2:27" ht="24" customHeight="1" x14ac:dyDescent="0.15">
      <c r="B46" s="170"/>
      <c r="C46" s="177"/>
      <c r="D46" s="444" t="s">
        <v>192</v>
      </c>
      <c r="E46" s="802" t="s">
        <v>429</v>
      </c>
      <c r="F46" s="803"/>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8" t="s">
        <v>430</v>
      </c>
      <c r="F47" s="789"/>
      <c r="G47" s="436">
        <f>+ｱ.燃え殻!$AR$31</f>
        <v>0</v>
      </c>
      <c r="H47" s="436">
        <f>+ｲ.汚泥!$AR$31</f>
        <v>0</v>
      </c>
      <c r="I47" s="436">
        <f>+ｳ.廃油!$AR$31</f>
        <v>0</v>
      </c>
      <c r="J47" s="436">
        <f>+ｴ.廃酸!$AR$31</f>
        <v>0</v>
      </c>
      <c r="K47" s="436">
        <f>+ｵ.廃ｱﾙｶﾘ!$AR$31</f>
        <v>0</v>
      </c>
      <c r="L47" s="436">
        <f>+ｶ.廃ﾌﾟﾗ類!$AR$31</f>
        <v>5.7</v>
      </c>
      <c r="M47" s="436">
        <f>+ｷ.紙くず!$AR$31</f>
        <v>0</v>
      </c>
      <c r="N47" s="436">
        <f>+ｸ.木くず!$AR$31</f>
        <v>37.9</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43.6</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526.29999999999995</v>
      </c>
      <c r="M55" s="480">
        <f t="shared" si="10"/>
        <v>138.69999999999999</v>
      </c>
      <c r="N55" s="480">
        <f t="shared" si="10"/>
        <v>828.5</v>
      </c>
      <c r="O55" s="480">
        <f t="shared" si="10"/>
        <v>0.30000000000000004</v>
      </c>
      <c r="P55" s="480">
        <f t="shared" si="10"/>
        <v>0</v>
      </c>
      <c r="Q55" s="480">
        <f t="shared" si="10"/>
        <v>0</v>
      </c>
      <c r="R55" s="480">
        <f t="shared" si="10"/>
        <v>0</v>
      </c>
      <c r="S55" s="480">
        <f t="shared" si="10"/>
        <v>92.2</v>
      </c>
      <c r="T55" s="480">
        <f t="shared" si="10"/>
        <v>455.8</v>
      </c>
      <c r="U55" s="480">
        <f t="shared" si="10"/>
        <v>0</v>
      </c>
      <c r="V55" s="480">
        <f t="shared" si="10"/>
        <v>1236.9000000000001</v>
      </c>
      <c r="W55" s="480">
        <f t="shared" si="10"/>
        <v>0</v>
      </c>
      <c r="X55" s="480">
        <f t="shared" si="10"/>
        <v>0</v>
      </c>
      <c r="Y55" s="480">
        <f t="shared" si="10"/>
        <v>0</v>
      </c>
      <c r="Z55" s="480">
        <f t="shared" si="10"/>
        <v>172.7</v>
      </c>
      <c r="AA55" s="481">
        <f>+AA9+AA19+AA20</f>
        <v>3451.4000000000005</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8" scale="77"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AC39" sqref="AC39"/>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6"/>
      <c r="Q5" s="882" t="str">
        <f>+表紙!Q29</f>
        <v>〇</v>
      </c>
      <c r="R5" s="883"/>
      <c r="S5" s="884"/>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6" t="str">
        <f>+表紙!P35</f>
        <v>令和7年6月   27 日</v>
      </c>
      <c r="Q11" s="877"/>
      <c r="R11" s="877"/>
      <c r="S11" s="877"/>
      <c r="T11" s="878"/>
      <c r="U11" s="281"/>
    </row>
    <row r="12" spans="1:23" ht="13.15" customHeight="1" x14ac:dyDescent="0.15">
      <c r="C12" s="86"/>
      <c r="S12" s="43"/>
      <c r="T12" s="43"/>
      <c r="U12" s="88"/>
    </row>
    <row r="13" spans="1:23" ht="13.5" x14ac:dyDescent="0.15">
      <c r="C13" s="886" t="str">
        <f>+表紙!C37</f>
        <v>横浜市長</v>
      </c>
      <c r="D13" s="887"/>
      <c r="E13" s="887"/>
      <c r="F13" s="887"/>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5" t="str">
        <f>+表紙!L40</f>
        <v>埼玉県さいたま市西区三橋5丁目９７６-１</v>
      </c>
      <c r="M16" s="885"/>
      <c r="N16" s="885"/>
      <c r="O16" s="885"/>
      <c r="P16" s="885"/>
      <c r="Q16" s="885"/>
      <c r="R16" s="885"/>
      <c r="S16" s="885"/>
      <c r="T16" s="885"/>
      <c r="U16" s="282"/>
    </row>
    <row r="17" spans="1:21" ht="26.25" customHeight="1" x14ac:dyDescent="0.15">
      <c r="C17" s="86"/>
      <c r="I17" s="25"/>
      <c r="J17" s="25" t="s">
        <v>7</v>
      </c>
      <c r="K17" s="25"/>
      <c r="L17" s="885" t="str">
        <f>+表紙!L41</f>
        <v>株式会社AQ Group
　　　　　　代表取締役　加藤　博昭</v>
      </c>
      <c r="M17" s="885"/>
      <c r="N17" s="885"/>
      <c r="O17" s="885"/>
      <c r="P17" s="885"/>
      <c r="Q17" s="885"/>
      <c r="R17" s="885"/>
      <c r="S17" s="885"/>
      <c r="T17" s="885"/>
      <c r="U17" s="282"/>
    </row>
    <row r="18" spans="1:21" x14ac:dyDescent="0.15">
      <c r="C18" s="86"/>
      <c r="L18" s="22" t="s">
        <v>8</v>
      </c>
      <c r="U18" s="87"/>
    </row>
    <row r="19" spans="1:21" x14ac:dyDescent="0.15">
      <c r="C19" s="86"/>
      <c r="L19" s="26"/>
      <c r="M19" s="26" t="s">
        <v>9</v>
      </c>
      <c r="N19" s="26"/>
      <c r="O19" s="890" t="str">
        <f>IF(+表紙!O43="","",+表紙!O43)</f>
        <v>0120-984-351</v>
      </c>
      <c r="P19" s="890"/>
      <c r="Q19" s="890"/>
      <c r="R19" s="890"/>
      <c r="S19" s="890"/>
      <c r="T19" s="890"/>
      <c r="U19" s="283"/>
    </row>
    <row r="20" spans="1:21" x14ac:dyDescent="0.15">
      <c r="C20" s="86"/>
      <c r="L20" s="26"/>
      <c r="M20" s="26"/>
      <c r="N20" s="26"/>
      <c r="U20" s="87"/>
    </row>
    <row r="21" spans="1:21" x14ac:dyDescent="0.15">
      <c r="C21" s="86"/>
      <c r="U21" s="87"/>
    </row>
    <row r="22" spans="1:21" ht="30" customHeight="1" x14ac:dyDescent="0.15">
      <c r="A22" s="22">
        <v>4</v>
      </c>
      <c r="C22" s="879" t="s">
        <v>405</v>
      </c>
      <c r="D22" s="880"/>
      <c r="E22" s="880"/>
      <c r="F22" s="880"/>
      <c r="G22" s="880"/>
      <c r="H22" s="880"/>
      <c r="I22" s="880"/>
      <c r="J22" s="880"/>
      <c r="K22" s="880"/>
      <c r="L22" s="880"/>
      <c r="M22" s="880"/>
      <c r="N22" s="880"/>
      <c r="O22" s="880"/>
      <c r="P22" s="880"/>
      <c r="Q22" s="880"/>
      <c r="R22" s="880"/>
      <c r="S22" s="880"/>
      <c r="T22" s="880"/>
      <c r="U22" s="881"/>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7" t="str">
        <f>+表紙!F48</f>
        <v>株式会社AQ Group
（管轄支店：神奈川東支店）</v>
      </c>
      <c r="G24" s="898"/>
      <c r="H24" s="898"/>
      <c r="I24" s="899"/>
      <c r="J24" s="899"/>
      <c r="K24" s="899"/>
      <c r="L24" s="899"/>
      <c r="M24" s="899"/>
      <c r="N24" s="899"/>
      <c r="O24" s="899"/>
      <c r="P24" s="563" t="s">
        <v>432</v>
      </c>
      <c r="Q24" s="564"/>
      <c r="R24" s="564"/>
      <c r="S24" s="564"/>
      <c r="T24" s="564"/>
      <c r="U24" s="565"/>
    </row>
    <row r="25" spans="1:21" ht="21.75" customHeight="1" x14ac:dyDescent="0.15">
      <c r="C25" s="560"/>
      <c r="D25" s="561"/>
      <c r="E25" s="562"/>
      <c r="F25" s="900"/>
      <c r="G25" s="901"/>
      <c r="H25" s="901"/>
      <c r="I25" s="901"/>
      <c r="J25" s="901"/>
      <c r="K25" s="901"/>
      <c r="L25" s="901"/>
      <c r="M25" s="901"/>
      <c r="N25" s="901"/>
      <c r="O25" s="901"/>
      <c r="P25" s="891">
        <f>表紙!P49</f>
        <v>1550</v>
      </c>
      <c r="Q25" s="892"/>
      <c r="R25" s="892"/>
      <c r="S25" s="892"/>
      <c r="T25" s="892"/>
      <c r="U25" s="893"/>
    </row>
    <row r="26" spans="1:21" ht="26.25" customHeight="1" x14ac:dyDescent="0.15">
      <c r="C26" s="538" t="s">
        <v>11</v>
      </c>
      <c r="D26" s="539"/>
      <c r="E26" s="540"/>
      <c r="F26" s="907" t="str">
        <f>+表紙!F50</f>
        <v>横浜市内の各建設現場
《管轄支店所在地》
横浜市港北区新横浜二丁目13-6第一K・Sビル7F</v>
      </c>
      <c r="G26" s="908"/>
      <c r="H26" s="908"/>
      <c r="I26" s="908"/>
      <c r="J26" s="908"/>
      <c r="K26" s="908"/>
      <c r="L26" s="908"/>
      <c r="M26" s="908"/>
      <c r="N26" s="341" t="s">
        <v>172</v>
      </c>
      <c r="O26"/>
      <c r="P26"/>
      <c r="Q26" s="902" t="str">
        <f>IF(+表紙!Q50="","",+表紙!Q50)</f>
        <v>045-478-2322</v>
      </c>
      <c r="R26" s="902"/>
      <c r="S26" s="902"/>
      <c r="T26" s="902"/>
      <c r="U26" s="903"/>
    </row>
    <row r="27" spans="1:21" ht="26.25" customHeight="1" x14ac:dyDescent="0.15">
      <c r="C27" s="541"/>
      <c r="D27" s="542"/>
      <c r="E27" s="543"/>
      <c r="F27" s="909"/>
      <c r="G27" s="910"/>
      <c r="H27" s="910"/>
      <c r="I27" s="910"/>
      <c r="J27" s="910"/>
      <c r="K27" s="910"/>
      <c r="L27" s="910"/>
      <c r="M27" s="910"/>
      <c r="N27" s="905" t="str">
        <f>IF(+表紙!N51="","",+表紙!N51)</f>
        <v/>
      </c>
      <c r="O27" s="905"/>
      <c r="P27" s="905"/>
      <c r="Q27" s="905"/>
      <c r="R27" s="905"/>
      <c r="S27" s="905"/>
      <c r="T27" s="905"/>
      <c r="U27" s="906"/>
    </row>
    <row r="28" spans="1:21" ht="26.25" customHeight="1" x14ac:dyDescent="0.15">
      <c r="C28" s="620" t="s">
        <v>239</v>
      </c>
      <c r="D28" s="621"/>
      <c r="E28" s="622"/>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4"/>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4" t="str">
        <f>+表紙!F54</f>
        <v>Ｄ－建設業</v>
      </c>
      <c r="G30" s="895"/>
      <c r="H30" s="895"/>
      <c r="I30" s="895"/>
      <c r="J30" s="895"/>
      <c r="K30" s="895"/>
      <c r="L30" s="32" t="s">
        <v>48</v>
      </c>
      <c r="M30" s="32"/>
      <c r="N30" s="506" t="str">
        <f>IF(COUNTA(表紙!N54)=1,+表紙!N54,"")</f>
        <v>06　総合工事業</v>
      </c>
      <c r="O30" s="506"/>
      <c r="P30" s="506"/>
      <c r="Q30" s="506"/>
      <c r="R30" s="506"/>
      <c r="S30" s="506"/>
      <c r="T30" s="506"/>
      <c r="U30" s="896"/>
    </row>
    <row r="31" spans="1:21" ht="27" customHeight="1" x14ac:dyDescent="0.15">
      <c r="C31" s="188"/>
      <c r="D31" s="339" t="s">
        <v>19</v>
      </c>
      <c r="E31" s="347" t="s">
        <v>240</v>
      </c>
      <c r="F31" s="601" t="s">
        <v>278</v>
      </c>
      <c r="G31" s="602"/>
      <c r="H31" s="602"/>
      <c r="I31" s="603"/>
      <c r="J31" s="638" t="s">
        <v>281</v>
      </c>
      <c r="K31" s="639"/>
      <c r="L31" s="639"/>
      <c r="M31" s="640"/>
      <c r="N31" s="888" t="str">
        <f>IF(+表紙!N55="","",+表紙!N55)</f>
        <v/>
      </c>
      <c r="O31" s="889"/>
      <c r="P31" s="889"/>
      <c r="Q31" s="889"/>
      <c r="R31" s="889"/>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8">
        <f>IF(+表紙!N56="","",+表紙!N56)</f>
        <v>5058</v>
      </c>
      <c r="O32" s="889"/>
      <c r="P32" s="889"/>
      <c r="Q32" s="889"/>
      <c r="R32" s="889"/>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8" t="str">
        <f>IF(+表紙!N57="","",+表紙!N57)</f>
        <v/>
      </c>
      <c r="O33" s="889"/>
      <c r="P33" s="889"/>
      <c r="Q33" s="889"/>
      <c r="R33" s="889"/>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8" t="str">
        <f>IF(+表紙!N58="","",+表紙!N58)</f>
        <v/>
      </c>
      <c r="O34" s="889"/>
      <c r="P34" s="889"/>
      <c r="Q34" s="889"/>
      <c r="R34" s="889"/>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4" t="str">
        <f>IF(+表紙!F60="","",+表紙!F60)</f>
        <v/>
      </c>
      <c r="G36" s="865"/>
      <c r="H36" s="865"/>
      <c r="I36" s="865"/>
      <c r="J36" s="865"/>
      <c r="K36" s="865"/>
      <c r="L36" s="865"/>
      <c r="M36" s="865"/>
      <c r="N36" s="865"/>
      <c r="O36" s="865"/>
      <c r="P36" s="865"/>
      <c r="Q36" s="865"/>
      <c r="R36" s="865"/>
      <c r="S36" s="865"/>
      <c r="T36" s="865"/>
      <c r="U36" s="593"/>
    </row>
    <row r="37" spans="3:21" ht="18" customHeight="1" x14ac:dyDescent="0.15">
      <c r="C37" s="241"/>
      <c r="D37" s="340" t="s">
        <v>24</v>
      </c>
      <c r="E37" s="342" t="s">
        <v>241</v>
      </c>
      <c r="F37" s="826" t="str">
        <f>IF(+表紙!F61="","",+表紙!F61)</f>
        <v>84人</v>
      </c>
      <c r="G37" s="868"/>
      <c r="H37" s="868"/>
      <c r="I37" s="868"/>
      <c r="J37" s="868"/>
      <c r="K37" s="868"/>
      <c r="L37" s="868"/>
      <c r="M37" s="868"/>
      <c r="N37" s="868"/>
      <c r="O37" s="868"/>
      <c r="P37" s="868"/>
      <c r="Q37" s="868"/>
      <c r="R37" s="868"/>
      <c r="S37" s="868"/>
      <c r="T37" s="868"/>
      <c r="U37" s="869"/>
    </row>
    <row r="38" spans="3:21" ht="13.9" customHeight="1" x14ac:dyDescent="0.15">
      <c r="C38" s="241"/>
      <c r="D38" s="373"/>
      <c r="E38" s="347"/>
      <c r="F38" s="847"/>
      <c r="G38" s="848"/>
      <c r="H38" s="848"/>
      <c r="I38" s="848"/>
      <c r="J38" s="848"/>
      <c r="K38" s="848"/>
      <c r="L38" s="848"/>
      <c r="M38" s="848"/>
      <c r="N38" s="848"/>
      <c r="O38" s="848"/>
      <c r="P38" s="848"/>
      <c r="Q38" s="848"/>
      <c r="R38" s="848"/>
      <c r="S38" s="848"/>
      <c r="T38" s="848"/>
      <c r="U38" s="849"/>
    </row>
    <row r="39" spans="3:21" ht="13.9" customHeight="1" x14ac:dyDescent="0.15">
      <c r="C39" s="241"/>
      <c r="D39" s="374" t="s">
        <v>61</v>
      </c>
      <c r="E39" s="485" t="s">
        <v>413</v>
      </c>
      <c r="F39" s="850"/>
      <c r="G39" s="851"/>
      <c r="H39" s="851"/>
      <c r="I39" s="851"/>
      <c r="J39" s="851"/>
      <c r="K39" s="851"/>
      <c r="L39" s="851"/>
      <c r="M39" s="851"/>
      <c r="N39" s="851"/>
      <c r="O39" s="851"/>
      <c r="P39" s="851"/>
      <c r="Q39" s="851"/>
      <c r="R39" s="851"/>
      <c r="S39" s="851"/>
      <c r="T39" s="851"/>
      <c r="U39" s="852"/>
    </row>
    <row r="40" spans="3:21" ht="13.9" customHeight="1" x14ac:dyDescent="0.15">
      <c r="C40" s="241"/>
      <c r="D40" s="374"/>
      <c r="E40" s="644"/>
      <c r="F40" s="850"/>
      <c r="G40" s="851"/>
      <c r="H40" s="851"/>
      <c r="I40" s="851"/>
      <c r="J40" s="851"/>
      <c r="K40" s="851"/>
      <c r="L40" s="851"/>
      <c r="M40" s="851"/>
      <c r="N40" s="851"/>
      <c r="O40" s="851"/>
      <c r="P40" s="851"/>
      <c r="Q40" s="851"/>
      <c r="R40" s="851"/>
      <c r="S40" s="851"/>
      <c r="T40" s="851"/>
      <c r="U40" s="852"/>
    </row>
    <row r="41" spans="3:21" ht="13.9" customHeight="1" x14ac:dyDescent="0.15">
      <c r="C41" s="241"/>
      <c r="D41" s="374"/>
      <c r="E41" s="644"/>
      <c r="F41" s="850"/>
      <c r="G41" s="851"/>
      <c r="H41" s="851"/>
      <c r="I41" s="851"/>
      <c r="J41" s="851"/>
      <c r="K41" s="851"/>
      <c r="L41" s="851"/>
      <c r="M41" s="851"/>
      <c r="N41" s="851"/>
      <c r="O41" s="851"/>
      <c r="P41" s="851"/>
      <c r="Q41" s="851"/>
      <c r="R41" s="851"/>
      <c r="S41" s="851"/>
      <c r="T41" s="851"/>
      <c r="U41" s="852"/>
    </row>
    <row r="42" spans="3:21" ht="13.9" customHeight="1" x14ac:dyDescent="0.15">
      <c r="C42" s="241"/>
      <c r="D42" s="374"/>
      <c r="E42" s="644"/>
      <c r="F42" s="850"/>
      <c r="G42" s="851"/>
      <c r="H42" s="851"/>
      <c r="I42" s="851"/>
      <c r="J42" s="851"/>
      <c r="K42" s="851"/>
      <c r="L42" s="851"/>
      <c r="M42" s="851"/>
      <c r="N42" s="851"/>
      <c r="O42" s="851"/>
      <c r="P42" s="851"/>
      <c r="Q42" s="851"/>
      <c r="R42" s="851"/>
      <c r="S42" s="851"/>
      <c r="T42" s="851"/>
      <c r="U42" s="852"/>
    </row>
    <row r="43" spans="3:21" ht="13.9" customHeight="1" x14ac:dyDescent="0.15">
      <c r="C43" s="241"/>
      <c r="D43" s="645" t="s">
        <v>414</v>
      </c>
      <c r="E43" s="646"/>
      <c r="F43" s="850"/>
      <c r="G43" s="851"/>
      <c r="H43" s="851"/>
      <c r="I43" s="851"/>
      <c r="J43" s="851"/>
      <c r="K43" s="851"/>
      <c r="L43" s="851"/>
      <c r="M43" s="851"/>
      <c r="N43" s="851"/>
      <c r="O43" s="851"/>
      <c r="P43" s="851"/>
      <c r="Q43" s="851"/>
      <c r="R43" s="851"/>
      <c r="S43" s="851"/>
      <c r="T43" s="851"/>
      <c r="U43" s="852"/>
    </row>
    <row r="44" spans="3:21" ht="13.9" customHeight="1" x14ac:dyDescent="0.15">
      <c r="C44" s="241"/>
      <c r="D44" s="647"/>
      <c r="E44" s="646"/>
      <c r="F44" s="850"/>
      <c r="G44" s="851"/>
      <c r="H44" s="851"/>
      <c r="I44" s="851"/>
      <c r="J44" s="851"/>
      <c r="K44" s="851"/>
      <c r="L44" s="851"/>
      <c r="M44" s="851"/>
      <c r="N44" s="851"/>
      <c r="O44" s="851"/>
      <c r="P44" s="851"/>
      <c r="Q44" s="851"/>
      <c r="R44" s="851"/>
      <c r="S44" s="851"/>
      <c r="T44" s="851"/>
      <c r="U44" s="852"/>
    </row>
    <row r="45" spans="3:21" ht="13.9" customHeight="1" x14ac:dyDescent="0.15">
      <c r="C45" s="241"/>
      <c r="D45" s="647"/>
      <c r="E45" s="646"/>
      <c r="F45" s="850"/>
      <c r="G45" s="851"/>
      <c r="H45" s="851"/>
      <c r="I45" s="851"/>
      <c r="J45" s="851"/>
      <c r="K45" s="851"/>
      <c r="L45" s="851"/>
      <c r="M45" s="851"/>
      <c r="N45" s="851"/>
      <c r="O45" s="851"/>
      <c r="P45" s="851"/>
      <c r="Q45" s="851"/>
      <c r="R45" s="851"/>
      <c r="S45" s="851"/>
      <c r="T45" s="851"/>
      <c r="U45" s="852"/>
    </row>
    <row r="46" spans="3:21" ht="13.9" customHeight="1" x14ac:dyDescent="0.15">
      <c r="C46" s="241"/>
      <c r="D46" s="647"/>
      <c r="E46" s="646"/>
      <c r="F46" s="850"/>
      <c r="G46" s="851"/>
      <c r="H46" s="851"/>
      <c r="I46" s="851"/>
      <c r="J46" s="851"/>
      <c r="K46" s="851"/>
      <c r="L46" s="851"/>
      <c r="M46" s="851"/>
      <c r="N46" s="851"/>
      <c r="O46" s="851"/>
      <c r="P46" s="851"/>
      <c r="Q46" s="851"/>
      <c r="R46" s="851"/>
      <c r="S46" s="851"/>
      <c r="T46" s="851"/>
      <c r="U46" s="852"/>
    </row>
    <row r="47" spans="3:21" ht="13.9" customHeight="1" x14ac:dyDescent="0.15">
      <c r="C47" s="241"/>
      <c r="D47" s="647"/>
      <c r="E47" s="646"/>
      <c r="F47" s="850"/>
      <c r="G47" s="851"/>
      <c r="H47" s="851"/>
      <c r="I47" s="851"/>
      <c r="J47" s="851"/>
      <c r="K47" s="851"/>
      <c r="L47" s="851"/>
      <c r="M47" s="851"/>
      <c r="N47" s="851"/>
      <c r="O47" s="851"/>
      <c r="P47" s="851"/>
      <c r="Q47" s="851"/>
      <c r="R47" s="851"/>
      <c r="S47" s="851"/>
      <c r="T47" s="851"/>
      <c r="U47" s="852"/>
    </row>
    <row r="48" spans="3:21" ht="13.9" customHeight="1" x14ac:dyDescent="0.15">
      <c r="C48" s="242"/>
      <c r="D48" s="375"/>
      <c r="E48" s="376"/>
      <c r="F48" s="853"/>
      <c r="G48" s="854"/>
      <c r="H48" s="854"/>
      <c r="I48" s="854"/>
      <c r="J48" s="854"/>
      <c r="K48" s="854"/>
      <c r="L48" s="854"/>
      <c r="M48" s="854"/>
      <c r="N48" s="854"/>
      <c r="O48" s="854"/>
      <c r="P48" s="854"/>
      <c r="Q48" s="854"/>
      <c r="R48" s="854"/>
      <c r="S48" s="854"/>
      <c r="T48" s="854"/>
      <c r="U48" s="855"/>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6"/>
      <c r="E53" s="857"/>
      <c r="F53" s="857"/>
      <c r="G53" s="857"/>
      <c r="H53" s="857"/>
      <c r="I53" s="857"/>
      <c r="J53" s="857"/>
      <c r="K53" s="857"/>
      <c r="L53" s="857"/>
      <c r="M53" s="857"/>
      <c r="N53" s="857"/>
      <c r="O53" s="857"/>
      <c r="P53" s="857"/>
      <c r="Q53" s="857"/>
      <c r="R53" s="857"/>
      <c r="S53" s="857"/>
      <c r="T53" s="857"/>
      <c r="U53" s="858"/>
    </row>
    <row r="54" spans="3:21" ht="13.9" customHeight="1" x14ac:dyDescent="0.15">
      <c r="C54" s="188"/>
      <c r="D54" s="856"/>
      <c r="E54" s="857"/>
      <c r="F54" s="857"/>
      <c r="G54" s="857"/>
      <c r="H54" s="857"/>
      <c r="I54" s="857"/>
      <c r="J54" s="857"/>
      <c r="K54" s="857"/>
      <c r="L54" s="857"/>
      <c r="M54" s="857"/>
      <c r="N54" s="857"/>
      <c r="O54" s="857"/>
      <c r="P54" s="857"/>
      <c r="Q54" s="857"/>
      <c r="R54" s="857"/>
      <c r="S54" s="857"/>
      <c r="T54" s="857"/>
      <c r="U54" s="858"/>
    </row>
    <row r="55" spans="3:21" ht="13.9" customHeight="1" x14ac:dyDescent="0.15">
      <c r="C55" s="188"/>
      <c r="D55" s="856"/>
      <c r="E55" s="857"/>
      <c r="F55" s="857"/>
      <c r="G55" s="857"/>
      <c r="H55" s="857"/>
      <c r="I55" s="857"/>
      <c r="J55" s="857"/>
      <c r="K55" s="857"/>
      <c r="L55" s="857"/>
      <c r="M55" s="857"/>
      <c r="N55" s="857"/>
      <c r="O55" s="857"/>
      <c r="P55" s="857"/>
      <c r="Q55" s="857"/>
      <c r="R55" s="857"/>
      <c r="S55" s="857"/>
      <c r="T55" s="857"/>
      <c r="U55" s="858"/>
    </row>
    <row r="56" spans="3:21" ht="13.9" customHeight="1" x14ac:dyDescent="0.15">
      <c r="C56" s="188"/>
      <c r="D56" s="856"/>
      <c r="E56" s="857"/>
      <c r="F56" s="857"/>
      <c r="G56" s="857"/>
      <c r="H56" s="857"/>
      <c r="I56" s="857"/>
      <c r="J56" s="857"/>
      <c r="K56" s="857"/>
      <c r="L56" s="857"/>
      <c r="M56" s="857"/>
      <c r="N56" s="857"/>
      <c r="O56" s="857"/>
      <c r="P56" s="857"/>
      <c r="Q56" s="857"/>
      <c r="R56" s="857"/>
      <c r="S56" s="857"/>
      <c r="T56" s="857"/>
      <c r="U56" s="858"/>
    </row>
    <row r="57" spans="3:21" ht="13.9" customHeight="1" x14ac:dyDescent="0.15">
      <c r="C57" s="188"/>
      <c r="D57" s="856"/>
      <c r="E57" s="857"/>
      <c r="F57" s="857"/>
      <c r="G57" s="857"/>
      <c r="H57" s="857"/>
      <c r="I57" s="857"/>
      <c r="J57" s="857"/>
      <c r="K57" s="857"/>
      <c r="L57" s="857"/>
      <c r="M57" s="857"/>
      <c r="N57" s="857"/>
      <c r="O57" s="857"/>
      <c r="P57" s="857"/>
      <c r="Q57" s="857"/>
      <c r="R57" s="857"/>
      <c r="S57" s="857"/>
      <c r="T57" s="857"/>
      <c r="U57" s="858"/>
    </row>
    <row r="58" spans="3:21" ht="13.9" customHeight="1" x14ac:dyDescent="0.15">
      <c r="C58" s="188"/>
      <c r="D58" s="856"/>
      <c r="E58" s="857"/>
      <c r="F58" s="857"/>
      <c r="G58" s="857"/>
      <c r="H58" s="857"/>
      <c r="I58" s="857"/>
      <c r="J58" s="857"/>
      <c r="K58" s="857"/>
      <c r="L58" s="857"/>
      <c r="M58" s="857"/>
      <c r="N58" s="857"/>
      <c r="O58" s="857"/>
      <c r="P58" s="857"/>
      <c r="Q58" s="857"/>
      <c r="R58" s="857"/>
      <c r="S58" s="857"/>
      <c r="T58" s="857"/>
      <c r="U58" s="858"/>
    </row>
    <row r="59" spans="3:21" ht="13.9" customHeight="1" x14ac:dyDescent="0.15">
      <c r="C59" s="188"/>
      <c r="D59" s="856"/>
      <c r="E59" s="857"/>
      <c r="F59" s="857"/>
      <c r="G59" s="857"/>
      <c r="H59" s="857"/>
      <c r="I59" s="857"/>
      <c r="J59" s="857"/>
      <c r="K59" s="857"/>
      <c r="L59" s="857"/>
      <c r="M59" s="857"/>
      <c r="N59" s="857"/>
      <c r="O59" s="857"/>
      <c r="P59" s="857"/>
      <c r="Q59" s="857"/>
      <c r="R59" s="857"/>
      <c r="S59" s="857"/>
      <c r="T59" s="857"/>
      <c r="U59" s="858"/>
    </row>
    <row r="60" spans="3:21" ht="13.9" customHeight="1" x14ac:dyDescent="0.15">
      <c r="C60" s="188"/>
      <c r="D60" s="856"/>
      <c r="E60" s="857"/>
      <c r="F60" s="857"/>
      <c r="G60" s="857"/>
      <c r="H60" s="857"/>
      <c r="I60" s="857"/>
      <c r="J60" s="857"/>
      <c r="K60" s="857"/>
      <c r="L60" s="857"/>
      <c r="M60" s="857"/>
      <c r="N60" s="857"/>
      <c r="O60" s="857"/>
      <c r="P60" s="857"/>
      <c r="Q60" s="857"/>
      <c r="R60" s="857"/>
      <c r="S60" s="857"/>
      <c r="T60" s="857"/>
      <c r="U60" s="858"/>
    </row>
    <row r="61" spans="3:21" ht="13.9" customHeight="1" x14ac:dyDescent="0.15">
      <c r="C61" s="188"/>
      <c r="D61" s="856"/>
      <c r="E61" s="857"/>
      <c r="F61" s="857"/>
      <c r="G61" s="857"/>
      <c r="H61" s="857"/>
      <c r="I61" s="857"/>
      <c r="J61" s="857"/>
      <c r="K61" s="857"/>
      <c r="L61" s="857"/>
      <c r="M61" s="857"/>
      <c r="N61" s="857"/>
      <c r="O61" s="857"/>
      <c r="P61" s="857"/>
      <c r="Q61" s="857"/>
      <c r="R61" s="857"/>
      <c r="S61" s="857"/>
      <c r="T61" s="857"/>
      <c r="U61" s="858"/>
    </row>
    <row r="62" spans="3:21" ht="13.9" customHeight="1" x14ac:dyDescent="0.15">
      <c r="C62" s="242"/>
      <c r="D62" s="859"/>
      <c r="E62" s="860"/>
      <c r="F62" s="860"/>
      <c r="G62" s="860"/>
      <c r="H62" s="860"/>
      <c r="I62" s="860"/>
      <c r="J62" s="860"/>
      <c r="K62" s="860"/>
      <c r="L62" s="860"/>
      <c r="M62" s="860"/>
      <c r="N62" s="860"/>
      <c r="O62" s="860"/>
      <c r="P62" s="860"/>
      <c r="Q62" s="860"/>
      <c r="R62" s="860"/>
      <c r="S62" s="860"/>
      <c r="T62" s="860"/>
      <c r="U62" s="861"/>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2"/>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3"/>
      <c r="D65" s="623"/>
      <c r="E65" s="592"/>
      <c r="F65" s="180" t="s">
        <v>252</v>
      </c>
      <c r="G65" s="285"/>
      <c r="H65" s="285"/>
      <c r="I65" s="285"/>
      <c r="J65" s="285"/>
      <c r="K65" s="875">
        <f>+表紙!K89</f>
        <v>8</v>
      </c>
      <c r="L65" s="875"/>
      <c r="M65" s="875"/>
      <c r="N65" s="35" t="s">
        <v>47</v>
      </c>
      <c r="O65" s="35"/>
      <c r="P65" s="4"/>
      <c r="Q65" s="870" t="s">
        <v>353</v>
      </c>
      <c r="R65" s="870"/>
      <c r="S65" s="870"/>
      <c r="T65" s="870"/>
      <c r="U65" s="871"/>
      <c r="V65" s="292"/>
      <c r="W65" s="292"/>
    </row>
    <row r="66" spans="1:24" ht="18" customHeight="1" x14ac:dyDescent="0.15">
      <c r="A66" s="22">
        <v>6</v>
      </c>
      <c r="C66" s="863"/>
      <c r="D66" s="623"/>
      <c r="E66" s="592"/>
      <c r="F66" s="186" t="s">
        <v>200</v>
      </c>
      <c r="G66" s="193"/>
      <c r="H66" s="193"/>
      <c r="I66" s="193"/>
      <c r="J66" s="193"/>
      <c r="K66" s="874">
        <f>+表紙!K90</f>
        <v>1816.7000000000003</v>
      </c>
      <c r="L66" s="874"/>
      <c r="M66" s="874"/>
      <c r="N66" s="874"/>
      <c r="O66" s="874"/>
      <c r="P66" s="193" t="s">
        <v>13</v>
      </c>
      <c r="Q66" s="872"/>
      <c r="R66" s="872"/>
      <c r="S66" s="872"/>
      <c r="T66" s="872"/>
      <c r="U66" s="873"/>
      <c r="V66" s="292"/>
      <c r="W66" s="292"/>
      <c r="X66" s="102"/>
    </row>
    <row r="67" spans="1:24" ht="13.9" customHeight="1" x14ac:dyDescent="0.15">
      <c r="C67" s="863"/>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3"/>
      <c r="D68" s="623"/>
      <c r="E68" s="592"/>
      <c r="F68" s="325"/>
      <c r="G68" s="345"/>
      <c r="H68" s="352"/>
      <c r="I68" s="352"/>
      <c r="J68" s="345"/>
      <c r="K68" s="352"/>
      <c r="L68" s="353"/>
      <c r="M68" s="345"/>
      <c r="N68" s="352"/>
      <c r="O68" s="354"/>
      <c r="P68" s="345"/>
      <c r="Q68" s="352"/>
      <c r="R68" s="354"/>
      <c r="S68" s="846"/>
      <c r="T68" s="846"/>
      <c r="U68" s="355"/>
      <c r="V68" s="164"/>
    </row>
    <row r="69" spans="1:24" ht="15" customHeight="1" x14ac:dyDescent="0.15">
      <c r="C69" s="863"/>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3"/>
      <c r="D70" s="623"/>
      <c r="E70" s="592"/>
      <c r="F70" s="820" t="str">
        <f>IF(COUNTA(表紙!F94)=1,+表紙!F94,"")</f>
        <v>・梱包資材の簡素化
・実寸発注の実施（木くず削減）
・余剰材の回収（金属他）</v>
      </c>
      <c r="G70" s="821"/>
      <c r="H70" s="821"/>
      <c r="I70" s="821"/>
      <c r="J70" s="821"/>
      <c r="K70" s="821"/>
      <c r="L70" s="821"/>
      <c r="M70" s="821"/>
      <c r="N70" s="821"/>
      <c r="O70" s="821"/>
      <c r="P70" s="821"/>
      <c r="Q70" s="821"/>
      <c r="R70" s="821"/>
      <c r="S70" s="821"/>
      <c r="T70" s="821"/>
      <c r="U70" s="822"/>
      <c r="V70" s="164"/>
    </row>
    <row r="71" spans="1:24" ht="13.9" customHeight="1" x14ac:dyDescent="0.15">
      <c r="C71" s="348"/>
      <c r="D71" s="623"/>
      <c r="E71" s="592"/>
      <c r="F71" s="820"/>
      <c r="G71" s="821"/>
      <c r="H71" s="821"/>
      <c r="I71" s="821"/>
      <c r="J71" s="821"/>
      <c r="K71" s="821"/>
      <c r="L71" s="821"/>
      <c r="M71" s="821"/>
      <c r="N71" s="821"/>
      <c r="O71" s="821"/>
      <c r="P71" s="821"/>
      <c r="Q71" s="821"/>
      <c r="R71" s="821"/>
      <c r="S71" s="821"/>
      <c r="T71" s="821"/>
      <c r="U71" s="822"/>
      <c r="V71" s="164"/>
    </row>
    <row r="72" spans="1:24" ht="13.9" customHeight="1" x14ac:dyDescent="0.15">
      <c r="C72" s="348"/>
      <c r="D72" s="623"/>
      <c r="E72" s="592"/>
      <c r="F72" s="820"/>
      <c r="G72" s="821"/>
      <c r="H72" s="821"/>
      <c r="I72" s="821"/>
      <c r="J72" s="821"/>
      <c r="K72" s="821"/>
      <c r="L72" s="821"/>
      <c r="M72" s="821"/>
      <c r="N72" s="821"/>
      <c r="O72" s="821"/>
      <c r="P72" s="821"/>
      <c r="Q72" s="821"/>
      <c r="R72" s="821"/>
      <c r="S72" s="821"/>
      <c r="T72" s="821"/>
      <c r="U72" s="822"/>
      <c r="V72" s="164"/>
    </row>
    <row r="73" spans="1:24" ht="13.9" customHeight="1" x14ac:dyDescent="0.15">
      <c r="C73" s="348"/>
      <c r="D73" s="623"/>
      <c r="E73" s="592"/>
      <c r="F73" s="820"/>
      <c r="G73" s="821"/>
      <c r="H73" s="821"/>
      <c r="I73" s="821"/>
      <c r="J73" s="821"/>
      <c r="K73" s="821"/>
      <c r="L73" s="821"/>
      <c r="M73" s="821"/>
      <c r="N73" s="821"/>
      <c r="O73" s="821"/>
      <c r="P73" s="821"/>
      <c r="Q73" s="821"/>
      <c r="R73" s="821"/>
      <c r="S73" s="821"/>
      <c r="T73" s="821"/>
      <c r="U73" s="822"/>
      <c r="V73" s="164"/>
    </row>
    <row r="74" spans="1:24" ht="13.9" customHeight="1" x14ac:dyDescent="0.15">
      <c r="C74" s="348"/>
      <c r="D74" s="623"/>
      <c r="E74" s="592"/>
      <c r="F74" s="820"/>
      <c r="G74" s="821"/>
      <c r="H74" s="821"/>
      <c r="I74" s="821"/>
      <c r="J74" s="821"/>
      <c r="K74" s="821"/>
      <c r="L74" s="821"/>
      <c r="M74" s="821"/>
      <c r="N74" s="821"/>
      <c r="O74" s="821"/>
      <c r="P74" s="821"/>
      <c r="Q74" s="821"/>
      <c r="R74" s="821"/>
      <c r="S74" s="821"/>
      <c r="T74" s="821"/>
      <c r="U74" s="822"/>
      <c r="V74" s="164"/>
    </row>
    <row r="75" spans="1:24" ht="13.5" customHeight="1" x14ac:dyDescent="0.15">
      <c r="C75" s="348"/>
      <c r="D75" s="623"/>
      <c r="E75" s="592"/>
      <c r="F75" s="820"/>
      <c r="G75" s="821"/>
      <c r="H75" s="821"/>
      <c r="I75" s="821"/>
      <c r="J75" s="821"/>
      <c r="K75" s="821"/>
      <c r="L75" s="821"/>
      <c r="M75" s="821"/>
      <c r="N75" s="821"/>
      <c r="O75" s="821"/>
      <c r="P75" s="821"/>
      <c r="Q75" s="821"/>
      <c r="R75" s="821"/>
      <c r="S75" s="821"/>
      <c r="T75" s="821"/>
      <c r="U75" s="822"/>
      <c r="V75" s="164"/>
    </row>
    <row r="76" spans="1:24" ht="13.9" customHeight="1" x14ac:dyDescent="0.15">
      <c r="C76" s="348"/>
      <c r="D76" s="623"/>
      <c r="E76" s="592"/>
      <c r="F76" s="820"/>
      <c r="G76" s="821"/>
      <c r="H76" s="821"/>
      <c r="I76" s="821"/>
      <c r="J76" s="821"/>
      <c r="K76" s="821"/>
      <c r="L76" s="821"/>
      <c r="M76" s="821"/>
      <c r="N76" s="821"/>
      <c r="O76" s="821"/>
      <c r="P76" s="821"/>
      <c r="Q76" s="821"/>
      <c r="R76" s="821"/>
      <c r="S76" s="821"/>
      <c r="T76" s="821"/>
      <c r="U76" s="822"/>
      <c r="V76" s="164"/>
    </row>
    <row r="77" spans="1:24" ht="13.9" customHeight="1" x14ac:dyDescent="0.15">
      <c r="C77" s="348"/>
      <c r="D77" s="623"/>
      <c r="E77" s="592"/>
      <c r="F77" s="820"/>
      <c r="G77" s="821"/>
      <c r="H77" s="821"/>
      <c r="I77" s="821"/>
      <c r="J77" s="821"/>
      <c r="K77" s="821"/>
      <c r="L77" s="821"/>
      <c r="M77" s="821"/>
      <c r="N77" s="821"/>
      <c r="O77" s="821"/>
      <c r="P77" s="821"/>
      <c r="Q77" s="821"/>
      <c r="R77" s="821"/>
      <c r="S77" s="821"/>
      <c r="T77" s="821"/>
      <c r="U77" s="822"/>
      <c r="V77" s="164"/>
    </row>
    <row r="78" spans="1:24" ht="13.9" customHeight="1" x14ac:dyDescent="0.15">
      <c r="C78" s="348"/>
      <c r="D78" s="624"/>
      <c r="E78" s="593"/>
      <c r="F78" s="823"/>
      <c r="G78" s="824"/>
      <c r="H78" s="824"/>
      <c r="I78" s="824"/>
      <c r="J78" s="824"/>
      <c r="K78" s="824"/>
      <c r="L78" s="824"/>
      <c r="M78" s="824"/>
      <c r="N78" s="824"/>
      <c r="O78" s="824"/>
      <c r="P78" s="824"/>
      <c r="Q78" s="824"/>
      <c r="R78" s="824"/>
      <c r="S78" s="824"/>
      <c r="T78" s="824"/>
      <c r="U78" s="825"/>
      <c r="V78" s="164"/>
    </row>
    <row r="79" spans="1:24" ht="15" customHeight="1" x14ac:dyDescent="0.15">
      <c r="C79" s="866"/>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7"/>
      <c r="D80" s="494"/>
      <c r="E80" s="497"/>
      <c r="F80" s="180" t="s">
        <v>252</v>
      </c>
      <c r="G80" s="37"/>
      <c r="H80" s="37"/>
      <c r="I80" s="37"/>
      <c r="J80" s="37"/>
      <c r="K80" s="875">
        <f>+表紙!K104</f>
        <v>8</v>
      </c>
      <c r="L80" s="875"/>
      <c r="M80" s="875"/>
      <c r="N80" s="35" t="s">
        <v>47</v>
      </c>
      <c r="O80" s="35"/>
      <c r="P80" s="4"/>
      <c r="Q80" s="870" t="s">
        <v>354</v>
      </c>
      <c r="R80" s="870"/>
      <c r="S80" s="870"/>
      <c r="T80" s="870"/>
      <c r="U80" s="871"/>
      <c r="V80" s="292"/>
      <c r="W80" s="292"/>
      <c r="X80" s="165"/>
    </row>
    <row r="81" spans="1:24" ht="18" customHeight="1" x14ac:dyDescent="0.15">
      <c r="A81" s="22">
        <v>8</v>
      </c>
      <c r="C81" s="867"/>
      <c r="D81" s="494"/>
      <c r="E81" s="497"/>
      <c r="F81" s="186" t="s">
        <v>200</v>
      </c>
      <c r="G81" s="193"/>
      <c r="H81" s="193"/>
      <c r="I81" s="193"/>
      <c r="J81" s="193"/>
      <c r="K81" s="874">
        <f>+表紙!K105</f>
        <v>1634.7</v>
      </c>
      <c r="L81" s="874"/>
      <c r="M81" s="874"/>
      <c r="N81" s="874"/>
      <c r="O81" s="874"/>
      <c r="P81" s="246" t="s">
        <v>13</v>
      </c>
      <c r="Q81" s="872"/>
      <c r="R81" s="872"/>
      <c r="S81" s="872"/>
      <c r="T81" s="872"/>
      <c r="U81" s="873"/>
      <c r="V81" s="292"/>
      <c r="W81" s="292"/>
      <c r="X81" s="102"/>
    </row>
    <row r="82" spans="1:24" ht="13.9" customHeight="1" x14ac:dyDescent="0.15">
      <c r="C82" s="867"/>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7"/>
      <c r="D83" s="494"/>
      <c r="E83" s="497"/>
      <c r="F83" s="325"/>
      <c r="G83" s="345"/>
      <c r="H83" s="352"/>
      <c r="I83" s="352"/>
      <c r="J83" s="345"/>
      <c r="K83" s="352"/>
      <c r="L83" s="353"/>
      <c r="M83" s="345"/>
      <c r="N83" s="352"/>
      <c r="O83" s="354"/>
      <c r="P83" s="345"/>
      <c r="Q83" s="352"/>
      <c r="R83" s="354"/>
      <c r="S83" s="846"/>
      <c r="T83" s="846"/>
      <c r="U83" s="355"/>
      <c r="V83" s="164"/>
    </row>
    <row r="84" spans="1:24" ht="15" customHeight="1" x14ac:dyDescent="0.15">
      <c r="C84" s="867"/>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7"/>
      <c r="D85" s="494"/>
      <c r="E85" s="497"/>
      <c r="F85" s="820" t="str">
        <f>IF(COUNTA(表紙!F109)=1,+表紙!F109,"")</f>
        <v>・梱包レスの推進
・余剰材回収品目の拡大</v>
      </c>
      <c r="G85" s="821"/>
      <c r="H85" s="821"/>
      <c r="I85" s="821"/>
      <c r="J85" s="821"/>
      <c r="K85" s="821"/>
      <c r="L85" s="821"/>
      <c r="M85" s="821"/>
      <c r="N85" s="821"/>
      <c r="O85" s="821"/>
      <c r="P85" s="821"/>
      <c r="Q85" s="821"/>
      <c r="R85" s="821"/>
      <c r="S85" s="821"/>
      <c r="T85" s="821"/>
      <c r="U85" s="822"/>
      <c r="V85" s="179"/>
    </row>
    <row r="86" spans="1:24" ht="13.9" customHeight="1" x14ac:dyDescent="0.15">
      <c r="C86" s="349"/>
      <c r="D86" s="494"/>
      <c r="E86" s="497"/>
      <c r="F86" s="820"/>
      <c r="G86" s="821"/>
      <c r="H86" s="821"/>
      <c r="I86" s="821"/>
      <c r="J86" s="821"/>
      <c r="K86" s="821"/>
      <c r="L86" s="821"/>
      <c r="M86" s="821"/>
      <c r="N86" s="821"/>
      <c r="O86" s="821"/>
      <c r="P86" s="821"/>
      <c r="Q86" s="821"/>
      <c r="R86" s="821"/>
      <c r="S86" s="821"/>
      <c r="T86" s="821"/>
      <c r="U86" s="822"/>
      <c r="V86" s="179"/>
    </row>
    <row r="87" spans="1:24" ht="13.9" customHeight="1" x14ac:dyDescent="0.15">
      <c r="C87" s="349"/>
      <c r="D87" s="494"/>
      <c r="E87" s="497"/>
      <c r="F87" s="820"/>
      <c r="G87" s="821"/>
      <c r="H87" s="821"/>
      <c r="I87" s="821"/>
      <c r="J87" s="821"/>
      <c r="K87" s="821"/>
      <c r="L87" s="821"/>
      <c r="M87" s="821"/>
      <c r="N87" s="821"/>
      <c r="O87" s="821"/>
      <c r="P87" s="821"/>
      <c r="Q87" s="821"/>
      <c r="R87" s="821"/>
      <c r="S87" s="821"/>
      <c r="T87" s="821"/>
      <c r="U87" s="822"/>
      <c r="V87" s="179"/>
    </row>
    <row r="88" spans="1:24" ht="13.9" customHeight="1" x14ac:dyDescent="0.15">
      <c r="C88" s="349"/>
      <c r="D88" s="494"/>
      <c r="E88" s="497"/>
      <c r="F88" s="820"/>
      <c r="G88" s="821"/>
      <c r="H88" s="821"/>
      <c r="I88" s="821"/>
      <c r="J88" s="821"/>
      <c r="K88" s="821"/>
      <c r="L88" s="821"/>
      <c r="M88" s="821"/>
      <c r="N88" s="821"/>
      <c r="O88" s="821"/>
      <c r="P88" s="821"/>
      <c r="Q88" s="821"/>
      <c r="R88" s="821"/>
      <c r="S88" s="821"/>
      <c r="T88" s="821"/>
      <c r="U88" s="822"/>
      <c r="V88" s="179"/>
    </row>
    <row r="89" spans="1:24" ht="13.9" customHeight="1" x14ac:dyDescent="0.15">
      <c r="C89" s="349"/>
      <c r="D89" s="494"/>
      <c r="E89" s="497"/>
      <c r="F89" s="820"/>
      <c r="G89" s="821"/>
      <c r="H89" s="821"/>
      <c r="I89" s="821"/>
      <c r="J89" s="821"/>
      <c r="K89" s="821"/>
      <c r="L89" s="821"/>
      <c r="M89" s="821"/>
      <c r="N89" s="821"/>
      <c r="O89" s="821"/>
      <c r="P89" s="821"/>
      <c r="Q89" s="821"/>
      <c r="R89" s="821"/>
      <c r="S89" s="821"/>
      <c r="T89" s="821"/>
      <c r="U89" s="822"/>
      <c r="V89" s="179"/>
    </row>
    <row r="90" spans="1:24" ht="13.9" customHeight="1" x14ac:dyDescent="0.15">
      <c r="C90" s="349"/>
      <c r="D90" s="494"/>
      <c r="E90" s="497"/>
      <c r="F90" s="820"/>
      <c r="G90" s="821"/>
      <c r="H90" s="821"/>
      <c r="I90" s="821"/>
      <c r="J90" s="821"/>
      <c r="K90" s="821"/>
      <c r="L90" s="821"/>
      <c r="M90" s="821"/>
      <c r="N90" s="821"/>
      <c r="O90" s="821"/>
      <c r="P90" s="821"/>
      <c r="Q90" s="821"/>
      <c r="R90" s="821"/>
      <c r="S90" s="821"/>
      <c r="T90" s="821"/>
      <c r="U90" s="822"/>
      <c r="V90" s="179"/>
    </row>
    <row r="91" spans="1:24" ht="13.9" customHeight="1" x14ac:dyDescent="0.15">
      <c r="C91" s="349"/>
      <c r="D91" s="494"/>
      <c r="E91" s="497"/>
      <c r="F91" s="820"/>
      <c r="G91" s="821"/>
      <c r="H91" s="821"/>
      <c r="I91" s="821"/>
      <c r="J91" s="821"/>
      <c r="K91" s="821"/>
      <c r="L91" s="821"/>
      <c r="M91" s="821"/>
      <c r="N91" s="821"/>
      <c r="O91" s="821"/>
      <c r="P91" s="821"/>
      <c r="Q91" s="821"/>
      <c r="R91" s="821"/>
      <c r="S91" s="821"/>
      <c r="T91" s="821"/>
      <c r="U91" s="822"/>
      <c r="V91" s="179"/>
    </row>
    <row r="92" spans="1:24" ht="13.9" customHeight="1" x14ac:dyDescent="0.15">
      <c r="C92" s="349"/>
      <c r="D92" s="494"/>
      <c r="E92" s="497"/>
      <c r="F92" s="820"/>
      <c r="G92" s="821"/>
      <c r="H92" s="821"/>
      <c r="I92" s="821"/>
      <c r="J92" s="821"/>
      <c r="K92" s="821"/>
      <c r="L92" s="821"/>
      <c r="M92" s="821"/>
      <c r="N92" s="821"/>
      <c r="O92" s="821"/>
      <c r="P92" s="821"/>
      <c r="Q92" s="821"/>
      <c r="R92" s="821"/>
      <c r="S92" s="821"/>
      <c r="T92" s="821"/>
      <c r="U92" s="822"/>
      <c r="V92" s="179"/>
    </row>
    <row r="93" spans="1:24" ht="13.9" customHeight="1" x14ac:dyDescent="0.15">
      <c r="C93" s="251"/>
      <c r="D93" s="495"/>
      <c r="E93" s="498"/>
      <c r="F93" s="823"/>
      <c r="G93" s="824"/>
      <c r="H93" s="824"/>
      <c r="I93" s="824"/>
      <c r="J93" s="824"/>
      <c r="K93" s="824"/>
      <c r="L93" s="824"/>
      <c r="M93" s="824"/>
      <c r="N93" s="824"/>
      <c r="O93" s="824"/>
      <c r="P93" s="824"/>
      <c r="Q93" s="824"/>
      <c r="R93" s="824"/>
      <c r="S93" s="824"/>
      <c r="T93" s="824"/>
      <c r="U93" s="825"/>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20" t="str">
        <f>IF(COUNTA(表紙!F120)=1,+表紙!F120,"")</f>
        <v>木くず、ダンボール、石膏ボードはそれぞれに袋にて分別</v>
      </c>
      <c r="G96" s="821"/>
      <c r="H96" s="821"/>
      <c r="I96" s="821"/>
      <c r="J96" s="821"/>
      <c r="K96" s="821"/>
      <c r="L96" s="821"/>
      <c r="M96" s="821"/>
      <c r="N96" s="821"/>
      <c r="O96" s="821"/>
      <c r="P96" s="821"/>
      <c r="Q96" s="821"/>
      <c r="R96" s="821"/>
      <c r="S96" s="821"/>
      <c r="T96" s="821"/>
      <c r="U96" s="822"/>
      <c r="V96" s="179"/>
    </row>
    <row r="97" spans="3:24" ht="13.9" customHeight="1" x14ac:dyDescent="0.15">
      <c r="C97" s="231"/>
      <c r="D97" s="494"/>
      <c r="E97" s="497"/>
      <c r="F97" s="820"/>
      <c r="G97" s="821"/>
      <c r="H97" s="821"/>
      <c r="I97" s="821"/>
      <c r="J97" s="821"/>
      <c r="K97" s="821"/>
      <c r="L97" s="821"/>
      <c r="M97" s="821"/>
      <c r="N97" s="821"/>
      <c r="O97" s="821"/>
      <c r="P97" s="821"/>
      <c r="Q97" s="821"/>
      <c r="R97" s="821"/>
      <c r="S97" s="821"/>
      <c r="T97" s="821"/>
      <c r="U97" s="822"/>
      <c r="V97" s="179"/>
    </row>
    <row r="98" spans="3:24" ht="13.9" customHeight="1" x14ac:dyDescent="0.15">
      <c r="C98" s="231"/>
      <c r="D98" s="494"/>
      <c r="E98" s="497"/>
      <c r="F98" s="820"/>
      <c r="G98" s="821"/>
      <c r="H98" s="821"/>
      <c r="I98" s="821"/>
      <c r="J98" s="821"/>
      <c r="K98" s="821"/>
      <c r="L98" s="821"/>
      <c r="M98" s="821"/>
      <c r="N98" s="821"/>
      <c r="O98" s="821"/>
      <c r="P98" s="821"/>
      <c r="Q98" s="821"/>
      <c r="R98" s="821"/>
      <c r="S98" s="821"/>
      <c r="T98" s="821"/>
      <c r="U98" s="822"/>
      <c r="V98" s="179"/>
    </row>
    <row r="99" spans="3:24" ht="13.9" customHeight="1" x14ac:dyDescent="0.15">
      <c r="C99" s="231"/>
      <c r="D99" s="494"/>
      <c r="E99" s="497"/>
      <c r="F99" s="820"/>
      <c r="G99" s="821"/>
      <c r="H99" s="821"/>
      <c r="I99" s="821"/>
      <c r="J99" s="821"/>
      <c r="K99" s="821"/>
      <c r="L99" s="821"/>
      <c r="M99" s="821"/>
      <c r="N99" s="821"/>
      <c r="O99" s="821"/>
      <c r="P99" s="821"/>
      <c r="Q99" s="821"/>
      <c r="R99" s="821"/>
      <c r="S99" s="821"/>
      <c r="T99" s="821"/>
      <c r="U99" s="822"/>
      <c r="V99" s="179"/>
    </row>
    <row r="100" spans="3:24" ht="13.9" customHeight="1" x14ac:dyDescent="0.15">
      <c r="C100" s="231"/>
      <c r="D100" s="495"/>
      <c r="E100" s="498"/>
      <c r="F100" s="823"/>
      <c r="G100" s="824"/>
      <c r="H100" s="824"/>
      <c r="I100" s="824"/>
      <c r="J100" s="824"/>
      <c r="K100" s="824"/>
      <c r="L100" s="824"/>
      <c r="M100" s="824"/>
      <c r="N100" s="824"/>
      <c r="O100" s="824"/>
      <c r="P100" s="824"/>
      <c r="Q100" s="824"/>
      <c r="R100" s="824"/>
      <c r="S100" s="824"/>
      <c r="T100" s="824"/>
      <c r="U100" s="825"/>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40" t="str">
        <f>IF(COUNTA(表紙!F126)=1,+表紙!F126,"")</f>
        <v>分別品目を細分化し、廃プラスチック、がれき類についても分別</v>
      </c>
      <c r="G102" s="841"/>
      <c r="H102" s="841"/>
      <c r="I102" s="841"/>
      <c r="J102" s="841"/>
      <c r="K102" s="841"/>
      <c r="L102" s="841"/>
      <c r="M102" s="841"/>
      <c r="N102" s="841"/>
      <c r="O102" s="841"/>
      <c r="P102" s="841"/>
      <c r="Q102" s="841"/>
      <c r="R102" s="841"/>
      <c r="S102" s="841"/>
      <c r="T102" s="841"/>
      <c r="U102" s="842"/>
      <c r="V102" s="179"/>
    </row>
    <row r="103" spans="3:24" ht="13.9" customHeight="1" x14ac:dyDescent="0.15">
      <c r="C103" s="231"/>
      <c r="D103" s="494"/>
      <c r="E103" s="497"/>
      <c r="F103" s="840"/>
      <c r="G103" s="841"/>
      <c r="H103" s="841"/>
      <c r="I103" s="841"/>
      <c r="J103" s="841"/>
      <c r="K103" s="841"/>
      <c r="L103" s="841"/>
      <c r="M103" s="841"/>
      <c r="N103" s="841"/>
      <c r="O103" s="841"/>
      <c r="P103" s="841"/>
      <c r="Q103" s="841"/>
      <c r="R103" s="841"/>
      <c r="S103" s="841"/>
      <c r="T103" s="841"/>
      <c r="U103" s="842"/>
      <c r="V103" s="179"/>
    </row>
    <row r="104" spans="3:24" ht="13.9" customHeight="1" x14ac:dyDescent="0.15">
      <c r="C104" s="258"/>
      <c r="D104" s="494"/>
      <c r="E104" s="497"/>
      <c r="F104" s="840"/>
      <c r="G104" s="841"/>
      <c r="H104" s="841"/>
      <c r="I104" s="841"/>
      <c r="J104" s="841"/>
      <c r="K104" s="841"/>
      <c r="L104" s="841"/>
      <c r="M104" s="841"/>
      <c r="N104" s="841"/>
      <c r="O104" s="841"/>
      <c r="P104" s="841"/>
      <c r="Q104" s="841"/>
      <c r="R104" s="841"/>
      <c r="S104" s="841"/>
      <c r="T104" s="841"/>
      <c r="U104" s="842"/>
      <c r="V104" s="179"/>
    </row>
    <row r="105" spans="3:24" ht="13.9" customHeight="1" x14ac:dyDescent="0.15">
      <c r="C105" s="258"/>
      <c r="D105" s="494"/>
      <c r="E105" s="497"/>
      <c r="F105" s="840"/>
      <c r="G105" s="841"/>
      <c r="H105" s="841"/>
      <c r="I105" s="841"/>
      <c r="J105" s="841"/>
      <c r="K105" s="841"/>
      <c r="L105" s="841"/>
      <c r="M105" s="841"/>
      <c r="N105" s="841"/>
      <c r="O105" s="841"/>
      <c r="P105" s="841"/>
      <c r="Q105" s="841"/>
      <c r="R105" s="841"/>
      <c r="S105" s="841"/>
      <c r="T105" s="841"/>
      <c r="U105" s="842"/>
      <c r="V105" s="179"/>
    </row>
    <row r="106" spans="3:24" ht="13.9" customHeight="1" x14ac:dyDescent="0.15">
      <c r="C106" s="261"/>
      <c r="D106" s="495"/>
      <c r="E106" s="498"/>
      <c r="F106" s="843"/>
      <c r="G106" s="844"/>
      <c r="H106" s="844"/>
      <c r="I106" s="844"/>
      <c r="J106" s="844"/>
      <c r="K106" s="844"/>
      <c r="L106" s="844"/>
      <c r="M106" s="844"/>
      <c r="N106" s="844"/>
      <c r="O106" s="844"/>
      <c r="P106" s="844"/>
      <c r="Q106" s="844"/>
      <c r="R106" s="844"/>
      <c r="S106" s="844"/>
      <c r="T106" s="844"/>
      <c r="U106" s="845"/>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9" t="str">
        <f>+表紙!K134</f>
        <v>0</v>
      </c>
      <c r="L110" s="839"/>
      <c r="M110" s="839"/>
      <c r="N110" s="839"/>
      <c r="O110" s="839"/>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20" t="str">
        <f>IF(COUNTA(表紙!F136)=1,+表紙!F136,"")</f>
        <v/>
      </c>
      <c r="G112" s="821"/>
      <c r="H112" s="821"/>
      <c r="I112" s="821"/>
      <c r="J112" s="821"/>
      <c r="K112" s="821"/>
      <c r="L112" s="821"/>
      <c r="M112" s="821"/>
      <c r="N112" s="821"/>
      <c r="O112" s="821"/>
      <c r="P112" s="821"/>
      <c r="Q112" s="821"/>
      <c r="R112" s="821"/>
      <c r="S112" s="821"/>
      <c r="T112" s="821"/>
      <c r="U112" s="822"/>
      <c r="V112" s="164"/>
    </row>
    <row r="113" spans="3:24" ht="13.9" customHeight="1" x14ac:dyDescent="0.15">
      <c r="C113" s="195"/>
      <c r="D113" s="494"/>
      <c r="E113" s="508"/>
      <c r="F113" s="820"/>
      <c r="G113" s="821"/>
      <c r="H113" s="821"/>
      <c r="I113" s="821"/>
      <c r="J113" s="821"/>
      <c r="K113" s="821"/>
      <c r="L113" s="821"/>
      <c r="M113" s="821"/>
      <c r="N113" s="821"/>
      <c r="O113" s="821"/>
      <c r="P113" s="821"/>
      <c r="Q113" s="821"/>
      <c r="R113" s="821"/>
      <c r="S113" s="821"/>
      <c r="T113" s="821"/>
      <c r="U113" s="822"/>
      <c r="V113" s="164"/>
    </row>
    <row r="114" spans="3:24" ht="13.9" customHeight="1" x14ac:dyDescent="0.15">
      <c r="C114" s="195"/>
      <c r="D114" s="494"/>
      <c r="E114" s="508"/>
      <c r="F114" s="820"/>
      <c r="G114" s="821"/>
      <c r="H114" s="821"/>
      <c r="I114" s="821"/>
      <c r="J114" s="821"/>
      <c r="K114" s="821"/>
      <c r="L114" s="821"/>
      <c r="M114" s="821"/>
      <c r="N114" s="821"/>
      <c r="O114" s="821"/>
      <c r="P114" s="821"/>
      <c r="Q114" s="821"/>
      <c r="R114" s="821"/>
      <c r="S114" s="821"/>
      <c r="T114" s="821"/>
      <c r="U114" s="822"/>
      <c r="V114" s="164"/>
    </row>
    <row r="115" spans="3:24" ht="13.9" customHeight="1" x14ac:dyDescent="0.15">
      <c r="C115" s="195"/>
      <c r="D115" s="494"/>
      <c r="E115" s="508"/>
      <c r="F115" s="820"/>
      <c r="G115" s="821"/>
      <c r="H115" s="821"/>
      <c r="I115" s="821"/>
      <c r="J115" s="821"/>
      <c r="K115" s="821"/>
      <c r="L115" s="821"/>
      <c r="M115" s="821"/>
      <c r="N115" s="821"/>
      <c r="O115" s="821"/>
      <c r="P115" s="821"/>
      <c r="Q115" s="821"/>
      <c r="R115" s="821"/>
      <c r="S115" s="821"/>
      <c r="T115" s="821"/>
      <c r="U115" s="822"/>
      <c r="V115" s="164"/>
    </row>
    <row r="116" spans="3:24" ht="13.9" customHeight="1" x14ac:dyDescent="0.15">
      <c r="C116" s="195"/>
      <c r="D116" s="494"/>
      <c r="E116" s="508"/>
      <c r="F116" s="820"/>
      <c r="G116" s="821"/>
      <c r="H116" s="821"/>
      <c r="I116" s="821"/>
      <c r="J116" s="821"/>
      <c r="K116" s="821"/>
      <c r="L116" s="821"/>
      <c r="M116" s="821"/>
      <c r="N116" s="821"/>
      <c r="O116" s="821"/>
      <c r="P116" s="821"/>
      <c r="Q116" s="821"/>
      <c r="R116" s="821"/>
      <c r="S116" s="821"/>
      <c r="T116" s="821"/>
      <c r="U116" s="822"/>
      <c r="V116" s="164"/>
    </row>
    <row r="117" spans="3:24" ht="13.9" customHeight="1" x14ac:dyDescent="0.15">
      <c r="C117" s="195"/>
      <c r="D117" s="494"/>
      <c r="E117" s="508"/>
      <c r="F117" s="820"/>
      <c r="G117" s="821"/>
      <c r="H117" s="821"/>
      <c r="I117" s="821"/>
      <c r="J117" s="821"/>
      <c r="K117" s="821"/>
      <c r="L117" s="821"/>
      <c r="M117" s="821"/>
      <c r="N117" s="821"/>
      <c r="O117" s="821"/>
      <c r="P117" s="821"/>
      <c r="Q117" s="821"/>
      <c r="R117" s="821"/>
      <c r="S117" s="821"/>
      <c r="T117" s="821"/>
      <c r="U117" s="822"/>
      <c r="V117" s="164"/>
    </row>
    <row r="118" spans="3:24" ht="13.9" customHeight="1" x14ac:dyDescent="0.15">
      <c r="C118" s="195"/>
      <c r="D118" s="494"/>
      <c r="E118" s="508"/>
      <c r="F118" s="820"/>
      <c r="G118" s="821"/>
      <c r="H118" s="821"/>
      <c r="I118" s="821"/>
      <c r="J118" s="821"/>
      <c r="K118" s="821"/>
      <c r="L118" s="821"/>
      <c r="M118" s="821"/>
      <c r="N118" s="821"/>
      <c r="O118" s="821"/>
      <c r="P118" s="821"/>
      <c r="Q118" s="821"/>
      <c r="R118" s="821"/>
      <c r="S118" s="821"/>
      <c r="T118" s="821"/>
      <c r="U118" s="822"/>
      <c r="V118" s="164"/>
    </row>
    <row r="119" spans="3:24" ht="13.9" customHeight="1" x14ac:dyDescent="0.15">
      <c r="C119" s="195"/>
      <c r="D119" s="495"/>
      <c r="E119" s="509"/>
      <c r="F119" s="823"/>
      <c r="G119" s="824"/>
      <c r="H119" s="824"/>
      <c r="I119" s="824"/>
      <c r="J119" s="824"/>
      <c r="K119" s="824"/>
      <c r="L119" s="824"/>
      <c r="M119" s="824"/>
      <c r="N119" s="824"/>
      <c r="O119" s="824"/>
      <c r="P119" s="824"/>
      <c r="Q119" s="824"/>
      <c r="R119" s="824"/>
      <c r="S119" s="824"/>
      <c r="T119" s="824"/>
      <c r="U119" s="825"/>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9">
        <f>+表紙!K145</f>
        <v>0</v>
      </c>
      <c r="L121" s="839"/>
      <c r="M121" s="839"/>
      <c r="N121" s="839"/>
      <c r="O121" s="839"/>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20" t="str">
        <f>IF(COUNTA(表紙!F147)=1,+表紙!F147,"")</f>
        <v/>
      </c>
      <c r="G123" s="821"/>
      <c r="H123" s="821"/>
      <c r="I123" s="821"/>
      <c r="J123" s="821"/>
      <c r="K123" s="821"/>
      <c r="L123" s="821"/>
      <c r="M123" s="821"/>
      <c r="N123" s="821"/>
      <c r="O123" s="821"/>
      <c r="P123" s="821"/>
      <c r="Q123" s="821"/>
      <c r="R123" s="821"/>
      <c r="S123" s="821"/>
      <c r="T123" s="821"/>
      <c r="U123" s="822"/>
      <c r="V123" s="164"/>
    </row>
    <row r="124" spans="3:24" ht="13.9" customHeight="1" x14ac:dyDescent="0.15">
      <c r="C124" s="195"/>
      <c r="D124" s="494"/>
      <c r="E124" s="497"/>
      <c r="F124" s="820"/>
      <c r="G124" s="821"/>
      <c r="H124" s="821"/>
      <c r="I124" s="821"/>
      <c r="J124" s="821"/>
      <c r="K124" s="821"/>
      <c r="L124" s="821"/>
      <c r="M124" s="821"/>
      <c r="N124" s="821"/>
      <c r="O124" s="821"/>
      <c r="P124" s="821"/>
      <c r="Q124" s="821"/>
      <c r="R124" s="821"/>
      <c r="S124" s="821"/>
      <c r="T124" s="821"/>
      <c r="U124" s="822"/>
      <c r="V124" s="164"/>
    </row>
    <row r="125" spans="3:24" ht="13.9" customHeight="1" x14ac:dyDescent="0.15">
      <c r="C125" s="195"/>
      <c r="D125" s="494"/>
      <c r="E125" s="497"/>
      <c r="F125" s="820"/>
      <c r="G125" s="821"/>
      <c r="H125" s="821"/>
      <c r="I125" s="821"/>
      <c r="J125" s="821"/>
      <c r="K125" s="821"/>
      <c r="L125" s="821"/>
      <c r="M125" s="821"/>
      <c r="N125" s="821"/>
      <c r="O125" s="821"/>
      <c r="P125" s="821"/>
      <c r="Q125" s="821"/>
      <c r="R125" s="821"/>
      <c r="S125" s="821"/>
      <c r="T125" s="821"/>
      <c r="U125" s="822"/>
      <c r="V125" s="164"/>
    </row>
    <row r="126" spans="3:24" ht="13.9" customHeight="1" x14ac:dyDescent="0.15">
      <c r="C126" s="195"/>
      <c r="D126" s="494"/>
      <c r="E126" s="497"/>
      <c r="F126" s="820"/>
      <c r="G126" s="821"/>
      <c r="H126" s="821"/>
      <c r="I126" s="821"/>
      <c r="J126" s="821"/>
      <c r="K126" s="821"/>
      <c r="L126" s="821"/>
      <c r="M126" s="821"/>
      <c r="N126" s="821"/>
      <c r="O126" s="821"/>
      <c r="P126" s="821"/>
      <c r="Q126" s="821"/>
      <c r="R126" s="821"/>
      <c r="S126" s="821"/>
      <c r="T126" s="821"/>
      <c r="U126" s="822"/>
      <c r="V126" s="164"/>
    </row>
    <row r="127" spans="3:24" ht="13.9" customHeight="1" x14ac:dyDescent="0.15">
      <c r="C127" s="195"/>
      <c r="D127" s="494"/>
      <c r="E127" s="497"/>
      <c r="F127" s="820"/>
      <c r="G127" s="821"/>
      <c r="H127" s="821"/>
      <c r="I127" s="821"/>
      <c r="J127" s="821"/>
      <c r="K127" s="821"/>
      <c r="L127" s="821"/>
      <c r="M127" s="821"/>
      <c r="N127" s="821"/>
      <c r="O127" s="821"/>
      <c r="P127" s="821"/>
      <c r="Q127" s="821"/>
      <c r="R127" s="821"/>
      <c r="S127" s="821"/>
      <c r="T127" s="821"/>
      <c r="U127" s="822"/>
      <c r="V127" s="164"/>
    </row>
    <row r="128" spans="3:24" ht="13.9" customHeight="1" x14ac:dyDescent="0.15">
      <c r="C128" s="195"/>
      <c r="D128" s="494"/>
      <c r="E128" s="497"/>
      <c r="F128" s="820"/>
      <c r="G128" s="821"/>
      <c r="H128" s="821"/>
      <c r="I128" s="821"/>
      <c r="J128" s="821"/>
      <c r="K128" s="821"/>
      <c r="L128" s="821"/>
      <c r="M128" s="821"/>
      <c r="N128" s="821"/>
      <c r="O128" s="821"/>
      <c r="P128" s="821"/>
      <c r="Q128" s="821"/>
      <c r="R128" s="821"/>
      <c r="S128" s="821"/>
      <c r="T128" s="821"/>
      <c r="U128" s="822"/>
      <c r="V128" s="164"/>
    </row>
    <row r="129" spans="3:24" ht="13.9" customHeight="1" x14ac:dyDescent="0.15">
      <c r="C129" s="195"/>
      <c r="D129" s="494"/>
      <c r="E129" s="497"/>
      <c r="F129" s="820"/>
      <c r="G129" s="821"/>
      <c r="H129" s="821"/>
      <c r="I129" s="821"/>
      <c r="J129" s="821"/>
      <c r="K129" s="821"/>
      <c r="L129" s="821"/>
      <c r="M129" s="821"/>
      <c r="N129" s="821"/>
      <c r="O129" s="821"/>
      <c r="P129" s="821"/>
      <c r="Q129" s="821"/>
      <c r="R129" s="821"/>
      <c r="S129" s="821"/>
      <c r="T129" s="821"/>
      <c r="U129" s="822"/>
      <c r="V129" s="164"/>
    </row>
    <row r="130" spans="3:24" ht="13.9" customHeight="1" x14ac:dyDescent="0.15">
      <c r="C130" s="197"/>
      <c r="D130" s="495"/>
      <c r="E130" s="498"/>
      <c r="F130" s="823"/>
      <c r="G130" s="824"/>
      <c r="H130" s="824"/>
      <c r="I130" s="824"/>
      <c r="J130" s="824"/>
      <c r="K130" s="824"/>
      <c r="L130" s="824"/>
      <c r="M130" s="824"/>
      <c r="N130" s="824"/>
      <c r="O130" s="824"/>
      <c r="P130" s="824"/>
      <c r="Q130" s="824"/>
      <c r="R130" s="824"/>
      <c r="S130" s="824"/>
      <c r="T130" s="824"/>
      <c r="U130" s="825"/>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9" t="str">
        <f>+表紙!K157</f>
        <v>0</v>
      </c>
      <c r="L133" s="839"/>
      <c r="M133" s="839"/>
      <c r="N133" s="839"/>
      <c r="O133" s="839"/>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9" t="str">
        <f>+表紙!K158</f>
        <v>0</v>
      </c>
      <c r="L134" s="839"/>
      <c r="M134" s="839"/>
      <c r="N134" s="839"/>
      <c r="O134" s="839"/>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20" t="str">
        <f>IF(COUNTA(表紙!F160)=1,+表紙!F160,"")</f>
        <v/>
      </c>
      <c r="G136" s="821"/>
      <c r="H136" s="821"/>
      <c r="I136" s="821"/>
      <c r="J136" s="821"/>
      <c r="K136" s="821"/>
      <c r="L136" s="821"/>
      <c r="M136" s="821"/>
      <c r="N136" s="821"/>
      <c r="O136" s="821"/>
      <c r="P136" s="821"/>
      <c r="Q136" s="821"/>
      <c r="R136" s="821"/>
      <c r="S136" s="821"/>
      <c r="T136" s="821"/>
      <c r="U136" s="822"/>
      <c r="V136" s="164"/>
    </row>
    <row r="137" spans="3:24" ht="13.9" customHeight="1" x14ac:dyDescent="0.15">
      <c r="C137" s="195"/>
      <c r="D137" s="494"/>
      <c r="E137" s="497"/>
      <c r="F137" s="820"/>
      <c r="G137" s="821"/>
      <c r="H137" s="821"/>
      <c r="I137" s="821"/>
      <c r="J137" s="821"/>
      <c r="K137" s="821"/>
      <c r="L137" s="821"/>
      <c r="M137" s="821"/>
      <c r="N137" s="821"/>
      <c r="O137" s="821"/>
      <c r="P137" s="821"/>
      <c r="Q137" s="821"/>
      <c r="R137" s="821"/>
      <c r="S137" s="821"/>
      <c r="T137" s="821"/>
      <c r="U137" s="822"/>
      <c r="V137" s="164"/>
    </row>
    <row r="138" spans="3:24" ht="13.9" customHeight="1" x14ac:dyDescent="0.15">
      <c r="C138" s="195"/>
      <c r="D138" s="494"/>
      <c r="E138" s="497"/>
      <c r="F138" s="820"/>
      <c r="G138" s="821"/>
      <c r="H138" s="821"/>
      <c r="I138" s="821"/>
      <c r="J138" s="821"/>
      <c r="K138" s="821"/>
      <c r="L138" s="821"/>
      <c r="M138" s="821"/>
      <c r="N138" s="821"/>
      <c r="O138" s="821"/>
      <c r="P138" s="821"/>
      <c r="Q138" s="821"/>
      <c r="R138" s="821"/>
      <c r="S138" s="821"/>
      <c r="T138" s="821"/>
      <c r="U138" s="822"/>
      <c r="V138" s="164"/>
    </row>
    <row r="139" spans="3:24" ht="13.9" customHeight="1" x14ac:dyDescent="0.15">
      <c r="C139" s="195"/>
      <c r="D139" s="494"/>
      <c r="E139" s="497"/>
      <c r="F139" s="820"/>
      <c r="G139" s="821"/>
      <c r="H139" s="821"/>
      <c r="I139" s="821"/>
      <c r="J139" s="821"/>
      <c r="K139" s="821"/>
      <c r="L139" s="821"/>
      <c r="M139" s="821"/>
      <c r="N139" s="821"/>
      <c r="O139" s="821"/>
      <c r="P139" s="821"/>
      <c r="Q139" s="821"/>
      <c r="R139" s="821"/>
      <c r="S139" s="821"/>
      <c r="T139" s="821"/>
      <c r="U139" s="822"/>
      <c r="V139" s="164"/>
    </row>
    <row r="140" spans="3:24" ht="13.9" customHeight="1" x14ac:dyDescent="0.15">
      <c r="C140" s="195"/>
      <c r="D140" s="494"/>
      <c r="E140" s="497"/>
      <c r="F140" s="820"/>
      <c r="G140" s="821"/>
      <c r="H140" s="821"/>
      <c r="I140" s="821"/>
      <c r="J140" s="821"/>
      <c r="K140" s="821"/>
      <c r="L140" s="821"/>
      <c r="M140" s="821"/>
      <c r="N140" s="821"/>
      <c r="O140" s="821"/>
      <c r="P140" s="821"/>
      <c r="Q140" s="821"/>
      <c r="R140" s="821"/>
      <c r="S140" s="821"/>
      <c r="T140" s="821"/>
      <c r="U140" s="822"/>
      <c r="V140" s="164"/>
    </row>
    <row r="141" spans="3:24" ht="13.9" customHeight="1" x14ac:dyDescent="0.15">
      <c r="C141" s="195"/>
      <c r="D141" s="494"/>
      <c r="E141" s="497"/>
      <c r="F141" s="820"/>
      <c r="G141" s="821"/>
      <c r="H141" s="821"/>
      <c r="I141" s="821"/>
      <c r="J141" s="821"/>
      <c r="K141" s="821"/>
      <c r="L141" s="821"/>
      <c r="M141" s="821"/>
      <c r="N141" s="821"/>
      <c r="O141" s="821"/>
      <c r="P141" s="821"/>
      <c r="Q141" s="821"/>
      <c r="R141" s="821"/>
      <c r="S141" s="821"/>
      <c r="T141" s="821"/>
      <c r="U141" s="822"/>
      <c r="V141" s="164"/>
    </row>
    <row r="142" spans="3:24" ht="13.9" customHeight="1" x14ac:dyDescent="0.15">
      <c r="C142" s="195"/>
      <c r="D142" s="494"/>
      <c r="E142" s="497"/>
      <c r="F142" s="820"/>
      <c r="G142" s="821"/>
      <c r="H142" s="821"/>
      <c r="I142" s="821"/>
      <c r="J142" s="821"/>
      <c r="K142" s="821"/>
      <c r="L142" s="821"/>
      <c r="M142" s="821"/>
      <c r="N142" s="821"/>
      <c r="O142" s="821"/>
      <c r="P142" s="821"/>
      <c r="Q142" s="821"/>
      <c r="R142" s="821"/>
      <c r="S142" s="821"/>
      <c r="T142" s="821"/>
      <c r="U142" s="822"/>
      <c r="V142" s="164"/>
    </row>
    <row r="143" spans="3:24" ht="13.9" customHeight="1" x14ac:dyDescent="0.15">
      <c r="C143" s="195"/>
      <c r="D143" s="495"/>
      <c r="E143" s="498"/>
      <c r="F143" s="823"/>
      <c r="G143" s="824"/>
      <c r="H143" s="824"/>
      <c r="I143" s="824"/>
      <c r="J143" s="824"/>
      <c r="K143" s="824"/>
      <c r="L143" s="824"/>
      <c r="M143" s="824"/>
      <c r="N143" s="824"/>
      <c r="O143" s="824"/>
      <c r="P143" s="824"/>
      <c r="Q143" s="824"/>
      <c r="R143" s="824"/>
      <c r="S143" s="824"/>
      <c r="T143" s="824"/>
      <c r="U143" s="825"/>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9">
        <f>+表紙!K169</f>
        <v>0</v>
      </c>
      <c r="L145" s="839"/>
      <c r="M145" s="839"/>
      <c r="N145" s="839"/>
      <c r="O145" s="839"/>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9">
        <f>+表紙!K170</f>
        <v>0</v>
      </c>
      <c r="L146" s="839"/>
      <c r="M146" s="839"/>
      <c r="N146" s="839"/>
      <c r="O146" s="839"/>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20" t="str">
        <f>IF(COUNTA(表紙!F172)=1,+表紙!F172,"")</f>
        <v/>
      </c>
      <c r="G148" s="821"/>
      <c r="H148" s="821"/>
      <c r="I148" s="821"/>
      <c r="J148" s="821"/>
      <c r="K148" s="821"/>
      <c r="L148" s="821"/>
      <c r="M148" s="821"/>
      <c r="N148" s="821"/>
      <c r="O148" s="821"/>
      <c r="P148" s="821"/>
      <c r="Q148" s="821"/>
      <c r="R148" s="821"/>
      <c r="S148" s="821"/>
      <c r="T148" s="821"/>
      <c r="U148" s="822"/>
      <c r="V148" s="164"/>
    </row>
    <row r="149" spans="3:24" ht="13.9" customHeight="1" x14ac:dyDescent="0.15">
      <c r="C149" s="195"/>
      <c r="D149" s="494"/>
      <c r="E149" s="497"/>
      <c r="F149" s="820"/>
      <c r="G149" s="821"/>
      <c r="H149" s="821"/>
      <c r="I149" s="821"/>
      <c r="J149" s="821"/>
      <c r="K149" s="821"/>
      <c r="L149" s="821"/>
      <c r="M149" s="821"/>
      <c r="N149" s="821"/>
      <c r="O149" s="821"/>
      <c r="P149" s="821"/>
      <c r="Q149" s="821"/>
      <c r="R149" s="821"/>
      <c r="S149" s="821"/>
      <c r="T149" s="821"/>
      <c r="U149" s="822"/>
      <c r="V149" s="164"/>
    </row>
    <row r="150" spans="3:24" ht="13.9" customHeight="1" x14ac:dyDescent="0.15">
      <c r="C150" s="195"/>
      <c r="D150" s="494"/>
      <c r="E150" s="497"/>
      <c r="F150" s="820"/>
      <c r="G150" s="821"/>
      <c r="H150" s="821"/>
      <c r="I150" s="821"/>
      <c r="J150" s="821"/>
      <c r="K150" s="821"/>
      <c r="L150" s="821"/>
      <c r="M150" s="821"/>
      <c r="N150" s="821"/>
      <c r="O150" s="821"/>
      <c r="P150" s="821"/>
      <c r="Q150" s="821"/>
      <c r="R150" s="821"/>
      <c r="S150" s="821"/>
      <c r="T150" s="821"/>
      <c r="U150" s="822"/>
      <c r="V150" s="164"/>
    </row>
    <row r="151" spans="3:24" ht="13.9" customHeight="1" x14ac:dyDescent="0.15">
      <c r="C151" s="195"/>
      <c r="D151" s="494"/>
      <c r="E151" s="497"/>
      <c r="F151" s="820"/>
      <c r="G151" s="821"/>
      <c r="H151" s="821"/>
      <c r="I151" s="821"/>
      <c r="J151" s="821"/>
      <c r="K151" s="821"/>
      <c r="L151" s="821"/>
      <c r="M151" s="821"/>
      <c r="N151" s="821"/>
      <c r="O151" s="821"/>
      <c r="P151" s="821"/>
      <c r="Q151" s="821"/>
      <c r="R151" s="821"/>
      <c r="S151" s="821"/>
      <c r="T151" s="821"/>
      <c r="U151" s="822"/>
      <c r="V151" s="164"/>
    </row>
    <row r="152" spans="3:24" ht="13.9" customHeight="1" x14ac:dyDescent="0.15">
      <c r="C152" s="195"/>
      <c r="D152" s="494"/>
      <c r="E152" s="497"/>
      <c r="F152" s="820"/>
      <c r="G152" s="821"/>
      <c r="H152" s="821"/>
      <c r="I152" s="821"/>
      <c r="J152" s="821"/>
      <c r="K152" s="821"/>
      <c r="L152" s="821"/>
      <c r="M152" s="821"/>
      <c r="N152" s="821"/>
      <c r="O152" s="821"/>
      <c r="P152" s="821"/>
      <c r="Q152" s="821"/>
      <c r="R152" s="821"/>
      <c r="S152" s="821"/>
      <c r="T152" s="821"/>
      <c r="U152" s="822"/>
      <c r="V152" s="164"/>
    </row>
    <row r="153" spans="3:24" ht="13.9" customHeight="1" x14ac:dyDescent="0.15">
      <c r="C153" s="195"/>
      <c r="D153" s="494"/>
      <c r="E153" s="497"/>
      <c r="F153" s="820"/>
      <c r="G153" s="821"/>
      <c r="H153" s="821"/>
      <c r="I153" s="821"/>
      <c r="J153" s="821"/>
      <c r="K153" s="821"/>
      <c r="L153" s="821"/>
      <c r="M153" s="821"/>
      <c r="N153" s="821"/>
      <c r="O153" s="821"/>
      <c r="P153" s="821"/>
      <c r="Q153" s="821"/>
      <c r="R153" s="821"/>
      <c r="S153" s="821"/>
      <c r="T153" s="821"/>
      <c r="U153" s="822"/>
      <c r="V153" s="164"/>
    </row>
    <row r="154" spans="3:24" ht="13.9" customHeight="1" x14ac:dyDescent="0.15">
      <c r="C154" s="195"/>
      <c r="D154" s="494"/>
      <c r="E154" s="497"/>
      <c r="F154" s="820"/>
      <c r="G154" s="821"/>
      <c r="H154" s="821"/>
      <c r="I154" s="821"/>
      <c r="J154" s="821"/>
      <c r="K154" s="821"/>
      <c r="L154" s="821"/>
      <c r="M154" s="821"/>
      <c r="N154" s="821"/>
      <c r="O154" s="821"/>
      <c r="P154" s="821"/>
      <c r="Q154" s="821"/>
      <c r="R154" s="821"/>
      <c r="S154" s="821"/>
      <c r="T154" s="821"/>
      <c r="U154" s="822"/>
      <c r="V154" s="164"/>
    </row>
    <row r="155" spans="3:24" ht="13.9" customHeight="1" x14ac:dyDescent="0.15">
      <c r="C155" s="197"/>
      <c r="D155" s="495"/>
      <c r="E155" s="498"/>
      <c r="F155" s="823"/>
      <c r="G155" s="824"/>
      <c r="H155" s="824"/>
      <c r="I155" s="824"/>
      <c r="J155" s="824"/>
      <c r="K155" s="824"/>
      <c r="L155" s="824"/>
      <c r="M155" s="824"/>
      <c r="N155" s="824"/>
      <c r="O155" s="824"/>
      <c r="P155" s="824"/>
      <c r="Q155" s="824"/>
      <c r="R155" s="824"/>
      <c r="S155" s="824"/>
      <c r="T155" s="824"/>
      <c r="U155" s="825"/>
      <c r="V155" s="164"/>
    </row>
    <row r="156" spans="3:24" ht="18" customHeight="1" x14ac:dyDescent="0.15">
      <c r="C156" s="838" t="s">
        <v>418</v>
      </c>
      <c r="D156" s="838"/>
      <c r="E156" s="838"/>
      <c r="F156" s="838"/>
      <c r="G156" s="838"/>
      <c r="H156" s="838"/>
      <c r="I156" s="838"/>
      <c r="J156" s="838"/>
      <c r="K156" s="838"/>
      <c r="L156" s="838"/>
      <c r="M156" s="838"/>
      <c r="N156" s="838"/>
      <c r="O156" s="838"/>
      <c r="P156" s="838"/>
      <c r="Q156" s="838"/>
      <c r="R156" s="838"/>
      <c r="S156" s="838"/>
      <c r="T156" s="838"/>
      <c r="U156" s="838"/>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9" t="str">
        <f>+表紙!K183</f>
        <v>0</v>
      </c>
      <c r="L159" s="839"/>
      <c r="M159" s="839"/>
      <c r="N159" s="839"/>
      <c r="O159" s="839"/>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20" t="str">
        <f>IF(COUNTA(表紙!F185)=1,+表紙!F185,"")</f>
        <v/>
      </c>
      <c r="G161" s="821"/>
      <c r="H161" s="821"/>
      <c r="I161" s="821"/>
      <c r="J161" s="821"/>
      <c r="K161" s="821"/>
      <c r="L161" s="821"/>
      <c r="M161" s="821"/>
      <c r="N161" s="821"/>
      <c r="O161" s="821"/>
      <c r="P161" s="821"/>
      <c r="Q161" s="821"/>
      <c r="R161" s="821"/>
      <c r="S161" s="821"/>
      <c r="T161" s="821"/>
      <c r="U161" s="822"/>
      <c r="V161" s="164"/>
    </row>
    <row r="162" spans="3:24" ht="13.9" customHeight="1" x14ac:dyDescent="0.15">
      <c r="C162" s="195"/>
      <c r="D162" s="494"/>
      <c r="E162" s="508"/>
      <c r="F162" s="820"/>
      <c r="G162" s="821"/>
      <c r="H162" s="821"/>
      <c r="I162" s="821"/>
      <c r="J162" s="821"/>
      <c r="K162" s="821"/>
      <c r="L162" s="821"/>
      <c r="M162" s="821"/>
      <c r="N162" s="821"/>
      <c r="O162" s="821"/>
      <c r="P162" s="821"/>
      <c r="Q162" s="821"/>
      <c r="R162" s="821"/>
      <c r="S162" s="821"/>
      <c r="T162" s="821"/>
      <c r="U162" s="822"/>
      <c r="V162" s="164"/>
    </row>
    <row r="163" spans="3:24" ht="13.9" customHeight="1" x14ac:dyDescent="0.15">
      <c r="C163" s="195"/>
      <c r="D163" s="494"/>
      <c r="E163" s="508"/>
      <c r="F163" s="820"/>
      <c r="G163" s="821"/>
      <c r="H163" s="821"/>
      <c r="I163" s="821"/>
      <c r="J163" s="821"/>
      <c r="K163" s="821"/>
      <c r="L163" s="821"/>
      <c r="M163" s="821"/>
      <c r="N163" s="821"/>
      <c r="O163" s="821"/>
      <c r="P163" s="821"/>
      <c r="Q163" s="821"/>
      <c r="R163" s="821"/>
      <c r="S163" s="821"/>
      <c r="T163" s="821"/>
      <c r="U163" s="822"/>
      <c r="V163" s="164"/>
    </row>
    <row r="164" spans="3:24" ht="13.9" customHeight="1" x14ac:dyDescent="0.15">
      <c r="C164" s="195"/>
      <c r="D164" s="494"/>
      <c r="E164" s="508"/>
      <c r="F164" s="820"/>
      <c r="G164" s="821"/>
      <c r="H164" s="821"/>
      <c r="I164" s="821"/>
      <c r="J164" s="821"/>
      <c r="K164" s="821"/>
      <c r="L164" s="821"/>
      <c r="M164" s="821"/>
      <c r="N164" s="821"/>
      <c r="O164" s="821"/>
      <c r="P164" s="821"/>
      <c r="Q164" s="821"/>
      <c r="R164" s="821"/>
      <c r="S164" s="821"/>
      <c r="T164" s="821"/>
      <c r="U164" s="822"/>
      <c r="V164" s="164"/>
    </row>
    <row r="165" spans="3:24" ht="13.9" customHeight="1" x14ac:dyDescent="0.15">
      <c r="C165" s="195"/>
      <c r="D165" s="494"/>
      <c r="E165" s="508"/>
      <c r="F165" s="820"/>
      <c r="G165" s="821"/>
      <c r="H165" s="821"/>
      <c r="I165" s="821"/>
      <c r="J165" s="821"/>
      <c r="K165" s="821"/>
      <c r="L165" s="821"/>
      <c r="M165" s="821"/>
      <c r="N165" s="821"/>
      <c r="O165" s="821"/>
      <c r="P165" s="821"/>
      <c r="Q165" s="821"/>
      <c r="R165" s="821"/>
      <c r="S165" s="821"/>
      <c r="T165" s="821"/>
      <c r="U165" s="822"/>
      <c r="V165" s="164"/>
    </row>
    <row r="166" spans="3:24" ht="13.9" customHeight="1" x14ac:dyDescent="0.15">
      <c r="C166" s="195"/>
      <c r="D166" s="494"/>
      <c r="E166" s="508"/>
      <c r="F166" s="820"/>
      <c r="G166" s="821"/>
      <c r="H166" s="821"/>
      <c r="I166" s="821"/>
      <c r="J166" s="821"/>
      <c r="K166" s="821"/>
      <c r="L166" s="821"/>
      <c r="M166" s="821"/>
      <c r="N166" s="821"/>
      <c r="O166" s="821"/>
      <c r="P166" s="821"/>
      <c r="Q166" s="821"/>
      <c r="R166" s="821"/>
      <c r="S166" s="821"/>
      <c r="T166" s="821"/>
      <c r="U166" s="822"/>
      <c r="V166" s="164"/>
    </row>
    <row r="167" spans="3:24" ht="13.9" customHeight="1" x14ac:dyDescent="0.15">
      <c r="C167" s="195"/>
      <c r="D167" s="494"/>
      <c r="E167" s="508"/>
      <c r="F167" s="820"/>
      <c r="G167" s="821"/>
      <c r="H167" s="821"/>
      <c r="I167" s="821"/>
      <c r="J167" s="821"/>
      <c r="K167" s="821"/>
      <c r="L167" s="821"/>
      <c r="M167" s="821"/>
      <c r="N167" s="821"/>
      <c r="O167" s="821"/>
      <c r="P167" s="821"/>
      <c r="Q167" s="821"/>
      <c r="R167" s="821"/>
      <c r="S167" s="821"/>
      <c r="T167" s="821"/>
      <c r="U167" s="822"/>
      <c r="V167" s="164"/>
    </row>
    <row r="168" spans="3:24" ht="13.9" customHeight="1" x14ac:dyDescent="0.15">
      <c r="C168" s="195"/>
      <c r="D168" s="494"/>
      <c r="E168" s="508"/>
      <c r="F168" s="820"/>
      <c r="G168" s="821"/>
      <c r="H168" s="821"/>
      <c r="I168" s="821"/>
      <c r="J168" s="821"/>
      <c r="K168" s="821"/>
      <c r="L168" s="821"/>
      <c r="M168" s="821"/>
      <c r="N168" s="821"/>
      <c r="O168" s="821"/>
      <c r="P168" s="821"/>
      <c r="Q168" s="821"/>
      <c r="R168" s="821"/>
      <c r="S168" s="821"/>
      <c r="T168" s="821"/>
      <c r="U168" s="822"/>
      <c r="V168" s="164"/>
    </row>
    <row r="169" spans="3:24" ht="13.9" customHeight="1" x14ac:dyDescent="0.15">
      <c r="C169" s="195"/>
      <c r="D169" s="495"/>
      <c r="E169" s="509"/>
      <c r="F169" s="823"/>
      <c r="G169" s="824"/>
      <c r="H169" s="824"/>
      <c r="I169" s="824"/>
      <c r="J169" s="824"/>
      <c r="K169" s="824"/>
      <c r="L169" s="824"/>
      <c r="M169" s="824"/>
      <c r="N169" s="824"/>
      <c r="O169" s="824"/>
      <c r="P169" s="824"/>
      <c r="Q169" s="824"/>
      <c r="R169" s="824"/>
      <c r="S169" s="824"/>
      <c r="T169" s="824"/>
      <c r="U169" s="825"/>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9">
        <f>+表紙!K195</f>
        <v>0</v>
      </c>
      <c r="L171" s="839"/>
      <c r="M171" s="839"/>
      <c r="N171" s="839"/>
      <c r="O171" s="839"/>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20" t="str">
        <f>IF(COUNTA(表紙!F197)=1,+表紙!F197,"")</f>
        <v/>
      </c>
      <c r="G173" s="821"/>
      <c r="H173" s="821"/>
      <c r="I173" s="821"/>
      <c r="J173" s="821"/>
      <c r="K173" s="821"/>
      <c r="L173" s="821"/>
      <c r="M173" s="821"/>
      <c r="N173" s="821"/>
      <c r="O173" s="821"/>
      <c r="P173" s="821"/>
      <c r="Q173" s="821"/>
      <c r="R173" s="821"/>
      <c r="S173" s="821"/>
      <c r="T173" s="821"/>
      <c r="U173" s="822"/>
      <c r="V173" s="164"/>
    </row>
    <row r="174" spans="3:24" ht="13.9" customHeight="1" x14ac:dyDescent="0.15">
      <c r="C174" s="195"/>
      <c r="D174" s="494"/>
      <c r="E174" s="497"/>
      <c r="F174" s="820"/>
      <c r="G174" s="821"/>
      <c r="H174" s="821"/>
      <c r="I174" s="821"/>
      <c r="J174" s="821"/>
      <c r="K174" s="821"/>
      <c r="L174" s="821"/>
      <c r="M174" s="821"/>
      <c r="N174" s="821"/>
      <c r="O174" s="821"/>
      <c r="P174" s="821"/>
      <c r="Q174" s="821"/>
      <c r="R174" s="821"/>
      <c r="S174" s="821"/>
      <c r="T174" s="821"/>
      <c r="U174" s="822"/>
      <c r="V174" s="164"/>
    </row>
    <row r="175" spans="3:24" ht="13.9" customHeight="1" x14ac:dyDescent="0.15">
      <c r="C175" s="195"/>
      <c r="D175" s="494"/>
      <c r="E175" s="497"/>
      <c r="F175" s="820"/>
      <c r="G175" s="821"/>
      <c r="H175" s="821"/>
      <c r="I175" s="821"/>
      <c r="J175" s="821"/>
      <c r="K175" s="821"/>
      <c r="L175" s="821"/>
      <c r="M175" s="821"/>
      <c r="N175" s="821"/>
      <c r="O175" s="821"/>
      <c r="P175" s="821"/>
      <c r="Q175" s="821"/>
      <c r="R175" s="821"/>
      <c r="S175" s="821"/>
      <c r="T175" s="821"/>
      <c r="U175" s="822"/>
      <c r="V175" s="164"/>
    </row>
    <row r="176" spans="3:24" ht="13.9" customHeight="1" x14ac:dyDescent="0.15">
      <c r="C176" s="195"/>
      <c r="D176" s="494"/>
      <c r="E176" s="497"/>
      <c r="F176" s="820"/>
      <c r="G176" s="821"/>
      <c r="H176" s="821"/>
      <c r="I176" s="821"/>
      <c r="J176" s="821"/>
      <c r="K176" s="821"/>
      <c r="L176" s="821"/>
      <c r="M176" s="821"/>
      <c r="N176" s="821"/>
      <c r="O176" s="821"/>
      <c r="P176" s="821"/>
      <c r="Q176" s="821"/>
      <c r="R176" s="821"/>
      <c r="S176" s="821"/>
      <c r="T176" s="821"/>
      <c r="U176" s="822"/>
      <c r="V176" s="164"/>
    </row>
    <row r="177" spans="3:24" ht="13.9" customHeight="1" x14ac:dyDescent="0.15">
      <c r="C177" s="195"/>
      <c r="D177" s="494"/>
      <c r="E177" s="497"/>
      <c r="F177" s="820"/>
      <c r="G177" s="821"/>
      <c r="H177" s="821"/>
      <c r="I177" s="821"/>
      <c r="J177" s="821"/>
      <c r="K177" s="821"/>
      <c r="L177" s="821"/>
      <c r="M177" s="821"/>
      <c r="N177" s="821"/>
      <c r="O177" s="821"/>
      <c r="P177" s="821"/>
      <c r="Q177" s="821"/>
      <c r="R177" s="821"/>
      <c r="S177" s="821"/>
      <c r="T177" s="821"/>
      <c r="U177" s="822"/>
      <c r="V177" s="164"/>
    </row>
    <row r="178" spans="3:24" ht="13.9" customHeight="1" x14ac:dyDescent="0.15">
      <c r="C178" s="195"/>
      <c r="D178" s="494"/>
      <c r="E178" s="497"/>
      <c r="F178" s="820"/>
      <c r="G178" s="821"/>
      <c r="H178" s="821"/>
      <c r="I178" s="821"/>
      <c r="J178" s="821"/>
      <c r="K178" s="821"/>
      <c r="L178" s="821"/>
      <c r="M178" s="821"/>
      <c r="N178" s="821"/>
      <c r="O178" s="821"/>
      <c r="P178" s="821"/>
      <c r="Q178" s="821"/>
      <c r="R178" s="821"/>
      <c r="S178" s="821"/>
      <c r="T178" s="821"/>
      <c r="U178" s="822"/>
      <c r="V178" s="164"/>
    </row>
    <row r="179" spans="3:24" ht="13.9" customHeight="1" x14ac:dyDescent="0.15">
      <c r="C179" s="195"/>
      <c r="D179" s="494"/>
      <c r="E179" s="497"/>
      <c r="F179" s="820"/>
      <c r="G179" s="821"/>
      <c r="H179" s="821"/>
      <c r="I179" s="821"/>
      <c r="J179" s="821"/>
      <c r="K179" s="821"/>
      <c r="L179" s="821"/>
      <c r="M179" s="821"/>
      <c r="N179" s="821"/>
      <c r="O179" s="821"/>
      <c r="P179" s="821"/>
      <c r="Q179" s="821"/>
      <c r="R179" s="821"/>
      <c r="S179" s="821"/>
      <c r="T179" s="821"/>
      <c r="U179" s="822"/>
      <c r="V179" s="164"/>
    </row>
    <row r="180" spans="3:24" ht="13.9" customHeight="1" x14ac:dyDescent="0.15">
      <c r="C180" s="195"/>
      <c r="D180" s="494"/>
      <c r="E180" s="497"/>
      <c r="F180" s="820"/>
      <c r="G180" s="821"/>
      <c r="H180" s="821"/>
      <c r="I180" s="821"/>
      <c r="J180" s="821"/>
      <c r="K180" s="821"/>
      <c r="L180" s="821"/>
      <c r="M180" s="821"/>
      <c r="N180" s="821"/>
      <c r="O180" s="821"/>
      <c r="P180" s="821"/>
      <c r="Q180" s="821"/>
      <c r="R180" s="821"/>
      <c r="S180" s="821"/>
      <c r="T180" s="821"/>
      <c r="U180" s="822"/>
      <c r="V180" s="164"/>
    </row>
    <row r="181" spans="3:24" ht="13.9" customHeight="1" x14ac:dyDescent="0.15">
      <c r="C181" s="197"/>
      <c r="D181" s="495"/>
      <c r="E181" s="498"/>
      <c r="F181" s="823"/>
      <c r="G181" s="824"/>
      <c r="H181" s="824"/>
      <c r="I181" s="824"/>
      <c r="J181" s="824"/>
      <c r="K181" s="824"/>
      <c r="L181" s="824"/>
      <c r="M181" s="824"/>
      <c r="N181" s="824"/>
      <c r="O181" s="824"/>
      <c r="P181" s="824"/>
      <c r="Q181" s="824"/>
      <c r="R181" s="824"/>
      <c r="S181" s="824"/>
      <c r="T181" s="824"/>
      <c r="U181" s="825"/>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9">
        <f>+表紙!K208</f>
        <v>1816.7000000000003</v>
      </c>
      <c r="L184" s="839"/>
      <c r="M184" s="839"/>
      <c r="N184" s="839"/>
      <c r="O184" s="839"/>
      <c r="P184" s="198" t="s">
        <v>13</v>
      </c>
      <c r="Q184" s="829" t="s">
        <v>293</v>
      </c>
      <c r="R184" s="830"/>
      <c r="S184" s="830"/>
      <c r="T184" s="830"/>
      <c r="U184" s="831"/>
      <c r="V184" s="292"/>
      <c r="W184" s="292"/>
      <c r="X184" s="179"/>
    </row>
    <row r="185" spans="3:24" ht="43.15" customHeight="1" x14ac:dyDescent="0.15">
      <c r="C185" s="195"/>
      <c r="D185" s="494"/>
      <c r="E185" s="497"/>
      <c r="F185" s="263"/>
      <c r="G185" s="505" t="s">
        <v>223</v>
      </c>
      <c r="H185" s="506"/>
      <c r="I185" s="506"/>
      <c r="J185" s="506"/>
      <c r="K185" s="839">
        <f>+表紙!K209</f>
        <v>878.60000000000014</v>
      </c>
      <c r="L185" s="839"/>
      <c r="M185" s="839"/>
      <c r="N185" s="839"/>
      <c r="O185" s="839"/>
      <c r="P185" s="346" t="s">
        <v>13</v>
      </c>
      <c r="Q185" s="832"/>
      <c r="R185" s="833"/>
      <c r="S185" s="833"/>
      <c r="T185" s="833"/>
      <c r="U185" s="834"/>
      <c r="V185" s="292"/>
      <c r="W185" s="292"/>
      <c r="X185" s="179"/>
    </row>
    <row r="186" spans="3:24" ht="43.15" customHeight="1" x14ac:dyDescent="0.15">
      <c r="C186" s="195"/>
      <c r="D186" s="494"/>
      <c r="E186" s="497"/>
      <c r="F186" s="263"/>
      <c r="G186" s="505" t="s">
        <v>224</v>
      </c>
      <c r="H186" s="506"/>
      <c r="I186" s="506"/>
      <c r="J186" s="506"/>
      <c r="K186" s="839">
        <f>+表紙!K210</f>
        <v>811.8</v>
      </c>
      <c r="L186" s="839"/>
      <c r="M186" s="839"/>
      <c r="N186" s="839"/>
      <c r="O186" s="839"/>
      <c r="P186" s="346" t="s">
        <v>13</v>
      </c>
      <c r="Q186" s="832"/>
      <c r="R186" s="833"/>
      <c r="S186" s="833"/>
      <c r="T186" s="833"/>
      <c r="U186" s="834"/>
      <c r="V186" s="292"/>
      <c r="W186" s="292"/>
      <c r="X186" s="179"/>
    </row>
    <row r="187" spans="3:24" ht="43.15" customHeight="1" x14ac:dyDescent="0.15">
      <c r="C187" s="195"/>
      <c r="D187" s="494"/>
      <c r="E187" s="497"/>
      <c r="F187" s="263"/>
      <c r="G187" s="505" t="s">
        <v>408</v>
      </c>
      <c r="H187" s="506"/>
      <c r="I187" s="506"/>
      <c r="J187" s="506"/>
      <c r="K187" s="839" t="str">
        <f>+表紙!K211</f>
        <v>0</v>
      </c>
      <c r="L187" s="839"/>
      <c r="M187" s="839"/>
      <c r="N187" s="839"/>
      <c r="O187" s="839"/>
      <c r="P187" s="346" t="s">
        <v>13</v>
      </c>
      <c r="Q187" s="832"/>
      <c r="R187" s="833"/>
      <c r="S187" s="833"/>
      <c r="T187" s="833"/>
      <c r="U187" s="834"/>
      <c r="V187" s="292"/>
      <c r="W187" s="292"/>
      <c r="X187" s="179"/>
    </row>
    <row r="188" spans="3:24" ht="43.15" customHeight="1" x14ac:dyDescent="0.15">
      <c r="C188" s="195"/>
      <c r="D188" s="494"/>
      <c r="E188" s="497"/>
      <c r="F188" s="264"/>
      <c r="G188" s="505" t="s">
        <v>409</v>
      </c>
      <c r="H188" s="506"/>
      <c r="I188" s="506"/>
      <c r="J188" s="506"/>
      <c r="K188" s="839">
        <f>+表紙!K212</f>
        <v>48.6</v>
      </c>
      <c r="L188" s="839"/>
      <c r="M188" s="839"/>
      <c r="N188" s="839"/>
      <c r="O188" s="839"/>
      <c r="P188" s="346" t="s">
        <v>13</v>
      </c>
      <c r="Q188" s="835"/>
      <c r="R188" s="836"/>
      <c r="S188" s="836"/>
      <c r="T188" s="836"/>
      <c r="U188" s="837"/>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20" t="str">
        <f>IF(COUNTA(表紙!F214)=1,+表紙!F214,"")</f>
        <v>・委託基準に沿って、基準を厳守できる業者の選定
・電子マニフェストの完全運用及び管理。</v>
      </c>
      <c r="G190" s="821"/>
      <c r="H190" s="821"/>
      <c r="I190" s="821"/>
      <c r="J190" s="821"/>
      <c r="K190" s="821"/>
      <c r="L190" s="821"/>
      <c r="M190" s="821"/>
      <c r="N190" s="821"/>
      <c r="O190" s="821"/>
      <c r="P190" s="821"/>
      <c r="Q190" s="821"/>
      <c r="R190" s="821"/>
      <c r="S190" s="821"/>
      <c r="T190" s="821"/>
      <c r="U190" s="822"/>
      <c r="V190" s="164"/>
    </row>
    <row r="191" spans="3:24" ht="13.9" customHeight="1" x14ac:dyDescent="0.15">
      <c r="C191" s="195"/>
      <c r="D191" s="494"/>
      <c r="E191" s="497"/>
      <c r="F191" s="820"/>
      <c r="G191" s="821"/>
      <c r="H191" s="821"/>
      <c r="I191" s="821"/>
      <c r="J191" s="821"/>
      <c r="K191" s="821"/>
      <c r="L191" s="821"/>
      <c r="M191" s="821"/>
      <c r="N191" s="821"/>
      <c r="O191" s="821"/>
      <c r="P191" s="821"/>
      <c r="Q191" s="821"/>
      <c r="R191" s="821"/>
      <c r="S191" s="821"/>
      <c r="T191" s="821"/>
      <c r="U191" s="822"/>
      <c r="V191" s="164"/>
    </row>
    <row r="192" spans="3:24" ht="13.9" customHeight="1" x14ac:dyDescent="0.15">
      <c r="C192" s="195"/>
      <c r="D192" s="494"/>
      <c r="E192" s="497"/>
      <c r="F192" s="820"/>
      <c r="G192" s="821"/>
      <c r="H192" s="821"/>
      <c r="I192" s="821"/>
      <c r="J192" s="821"/>
      <c r="K192" s="821"/>
      <c r="L192" s="821"/>
      <c r="M192" s="821"/>
      <c r="N192" s="821"/>
      <c r="O192" s="821"/>
      <c r="P192" s="821"/>
      <c r="Q192" s="821"/>
      <c r="R192" s="821"/>
      <c r="S192" s="821"/>
      <c r="T192" s="821"/>
      <c r="U192" s="822"/>
      <c r="V192" s="164"/>
    </row>
    <row r="193" spans="3:24" ht="13.9" customHeight="1" x14ac:dyDescent="0.15">
      <c r="C193" s="195"/>
      <c r="D193" s="494"/>
      <c r="E193" s="497"/>
      <c r="F193" s="820"/>
      <c r="G193" s="821"/>
      <c r="H193" s="821"/>
      <c r="I193" s="821"/>
      <c r="J193" s="821"/>
      <c r="K193" s="821"/>
      <c r="L193" s="821"/>
      <c r="M193" s="821"/>
      <c r="N193" s="821"/>
      <c r="O193" s="821"/>
      <c r="P193" s="821"/>
      <c r="Q193" s="821"/>
      <c r="R193" s="821"/>
      <c r="S193" s="821"/>
      <c r="T193" s="821"/>
      <c r="U193" s="822"/>
      <c r="V193" s="164"/>
    </row>
    <row r="194" spans="3:24" ht="13.9" customHeight="1" x14ac:dyDescent="0.15">
      <c r="C194" s="195"/>
      <c r="D194" s="494"/>
      <c r="E194" s="497"/>
      <c r="F194" s="820"/>
      <c r="G194" s="821"/>
      <c r="H194" s="821"/>
      <c r="I194" s="821"/>
      <c r="J194" s="821"/>
      <c r="K194" s="821"/>
      <c r="L194" s="821"/>
      <c r="M194" s="821"/>
      <c r="N194" s="821"/>
      <c r="O194" s="821"/>
      <c r="P194" s="821"/>
      <c r="Q194" s="821"/>
      <c r="R194" s="821"/>
      <c r="S194" s="821"/>
      <c r="T194" s="821"/>
      <c r="U194" s="822"/>
      <c r="V194" s="164"/>
    </row>
    <row r="195" spans="3:24" ht="13.9" customHeight="1" x14ac:dyDescent="0.15">
      <c r="C195" s="195"/>
      <c r="D195" s="494"/>
      <c r="E195" s="497"/>
      <c r="F195" s="820"/>
      <c r="G195" s="821"/>
      <c r="H195" s="821"/>
      <c r="I195" s="821"/>
      <c r="J195" s="821"/>
      <c r="K195" s="821"/>
      <c r="L195" s="821"/>
      <c r="M195" s="821"/>
      <c r="N195" s="821"/>
      <c r="O195" s="821"/>
      <c r="P195" s="821"/>
      <c r="Q195" s="821"/>
      <c r="R195" s="821"/>
      <c r="S195" s="821"/>
      <c r="T195" s="821"/>
      <c r="U195" s="822"/>
      <c r="V195" s="164"/>
    </row>
    <row r="196" spans="3:24" ht="13.9" customHeight="1" x14ac:dyDescent="0.15">
      <c r="C196" s="195"/>
      <c r="D196" s="494"/>
      <c r="E196" s="497"/>
      <c r="F196" s="820"/>
      <c r="G196" s="821"/>
      <c r="H196" s="821"/>
      <c r="I196" s="821"/>
      <c r="J196" s="821"/>
      <c r="K196" s="821"/>
      <c r="L196" s="821"/>
      <c r="M196" s="821"/>
      <c r="N196" s="821"/>
      <c r="O196" s="821"/>
      <c r="P196" s="821"/>
      <c r="Q196" s="821"/>
      <c r="R196" s="821"/>
      <c r="S196" s="821"/>
      <c r="T196" s="821"/>
      <c r="U196" s="822"/>
      <c r="V196" s="164"/>
    </row>
    <row r="197" spans="3:24" ht="13.9" customHeight="1" x14ac:dyDescent="0.15">
      <c r="C197" s="195"/>
      <c r="D197" s="494"/>
      <c r="E197" s="497"/>
      <c r="F197" s="820"/>
      <c r="G197" s="821"/>
      <c r="H197" s="821"/>
      <c r="I197" s="821"/>
      <c r="J197" s="821"/>
      <c r="K197" s="821"/>
      <c r="L197" s="821"/>
      <c r="M197" s="821"/>
      <c r="N197" s="821"/>
      <c r="O197" s="821"/>
      <c r="P197" s="821"/>
      <c r="Q197" s="821"/>
      <c r="R197" s="821"/>
      <c r="S197" s="821"/>
      <c r="T197" s="821"/>
      <c r="U197" s="822"/>
      <c r="V197" s="164"/>
    </row>
    <row r="198" spans="3:24" ht="13.9" customHeight="1" x14ac:dyDescent="0.15">
      <c r="C198" s="197"/>
      <c r="D198" s="495"/>
      <c r="E198" s="498"/>
      <c r="F198" s="823"/>
      <c r="G198" s="824"/>
      <c r="H198" s="824"/>
      <c r="I198" s="824"/>
      <c r="J198" s="824"/>
      <c r="K198" s="824"/>
      <c r="L198" s="824"/>
      <c r="M198" s="824"/>
      <c r="N198" s="824"/>
      <c r="O198" s="824"/>
      <c r="P198" s="824"/>
      <c r="Q198" s="824"/>
      <c r="R198" s="824"/>
      <c r="S198" s="824"/>
      <c r="T198" s="824"/>
      <c r="U198" s="825"/>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9">
        <f>+表紙!K225</f>
        <v>1634.7</v>
      </c>
      <c r="L201" s="839"/>
      <c r="M201" s="839"/>
      <c r="N201" s="839"/>
      <c r="O201" s="839"/>
      <c r="P201" s="198" t="s">
        <v>13</v>
      </c>
      <c r="Q201" s="829" t="s">
        <v>366</v>
      </c>
      <c r="R201" s="830"/>
      <c r="S201" s="830"/>
      <c r="T201" s="830"/>
      <c r="U201" s="831"/>
      <c r="V201" s="98"/>
      <c r="W201" s="98"/>
      <c r="X201" s="179"/>
    </row>
    <row r="202" spans="3:24" ht="45" customHeight="1" x14ac:dyDescent="0.15">
      <c r="C202" s="195"/>
      <c r="D202" s="494"/>
      <c r="E202" s="497"/>
      <c r="F202" s="263"/>
      <c r="G202" s="505" t="s">
        <v>223</v>
      </c>
      <c r="H202" s="506"/>
      <c r="I202" s="506"/>
      <c r="J202" s="506"/>
      <c r="K202" s="839">
        <f>+表紙!K226</f>
        <v>790.4</v>
      </c>
      <c r="L202" s="839"/>
      <c r="M202" s="839"/>
      <c r="N202" s="839"/>
      <c r="O202" s="839"/>
      <c r="P202" s="346" t="s">
        <v>13</v>
      </c>
      <c r="Q202" s="832"/>
      <c r="R202" s="833"/>
      <c r="S202" s="833"/>
      <c r="T202" s="833"/>
      <c r="U202" s="834"/>
      <c r="V202" s="98"/>
      <c r="W202" s="98"/>
      <c r="X202" s="179"/>
    </row>
    <row r="203" spans="3:24" ht="45" customHeight="1" x14ac:dyDescent="0.15">
      <c r="C203" s="195"/>
      <c r="D203" s="494"/>
      <c r="E203" s="497"/>
      <c r="F203" s="263"/>
      <c r="G203" s="505" t="s">
        <v>224</v>
      </c>
      <c r="H203" s="506"/>
      <c r="I203" s="506"/>
      <c r="J203" s="506"/>
      <c r="K203" s="839">
        <f>+表紙!K227</f>
        <v>730.5</v>
      </c>
      <c r="L203" s="839"/>
      <c r="M203" s="839"/>
      <c r="N203" s="839"/>
      <c r="O203" s="839"/>
      <c r="P203" s="346" t="s">
        <v>13</v>
      </c>
      <c r="Q203" s="832"/>
      <c r="R203" s="833"/>
      <c r="S203" s="833"/>
      <c r="T203" s="833"/>
      <c r="U203" s="834"/>
      <c r="V203" s="98"/>
      <c r="W203" s="98"/>
      <c r="X203" s="179"/>
    </row>
    <row r="204" spans="3:24" ht="45" customHeight="1" x14ac:dyDescent="0.15">
      <c r="C204" s="195"/>
      <c r="D204" s="494"/>
      <c r="E204" s="497"/>
      <c r="F204" s="263"/>
      <c r="G204" s="505" t="s">
        <v>408</v>
      </c>
      <c r="H204" s="506"/>
      <c r="I204" s="506"/>
      <c r="J204" s="506"/>
      <c r="K204" s="839">
        <f>+表紙!K228</f>
        <v>0</v>
      </c>
      <c r="L204" s="839"/>
      <c r="M204" s="839"/>
      <c r="N204" s="839"/>
      <c r="O204" s="839"/>
      <c r="P204" s="346" t="s">
        <v>13</v>
      </c>
      <c r="Q204" s="832"/>
      <c r="R204" s="833"/>
      <c r="S204" s="833"/>
      <c r="T204" s="833"/>
      <c r="U204" s="834"/>
      <c r="V204" s="98"/>
      <c r="W204" s="98"/>
      <c r="X204" s="179"/>
    </row>
    <row r="205" spans="3:24" ht="45" customHeight="1" x14ac:dyDescent="0.15">
      <c r="C205" s="195"/>
      <c r="D205" s="494"/>
      <c r="E205" s="497"/>
      <c r="F205" s="264"/>
      <c r="G205" s="505" t="s">
        <v>409</v>
      </c>
      <c r="H205" s="506"/>
      <c r="I205" s="506"/>
      <c r="J205" s="506"/>
      <c r="K205" s="839">
        <f>+表紙!K229</f>
        <v>43.6</v>
      </c>
      <c r="L205" s="839"/>
      <c r="M205" s="839"/>
      <c r="N205" s="839"/>
      <c r="O205" s="839"/>
      <c r="P205" s="346" t="s">
        <v>13</v>
      </c>
      <c r="Q205" s="835"/>
      <c r="R205" s="836"/>
      <c r="S205" s="836"/>
      <c r="T205" s="836"/>
      <c r="U205" s="837"/>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20" t="str">
        <f>IF(COUNTA(表紙!F231)=1,+表紙!F231,"")</f>
        <v>・再生利用・熱回収が可能である廃棄物は、専門業者へ委託切替。
・可能な限り優良認定処理業者から選定する。</v>
      </c>
      <c r="G207" s="821"/>
      <c r="H207" s="821"/>
      <c r="I207" s="821"/>
      <c r="J207" s="821"/>
      <c r="K207" s="821"/>
      <c r="L207" s="821"/>
      <c r="M207" s="821"/>
      <c r="N207" s="821"/>
      <c r="O207" s="821"/>
      <c r="P207" s="821"/>
      <c r="Q207" s="821"/>
      <c r="R207" s="821"/>
      <c r="S207" s="821"/>
      <c r="T207" s="821"/>
      <c r="U207" s="822"/>
      <c r="V207" s="179"/>
    </row>
    <row r="208" spans="3:24" ht="13.9" customHeight="1" x14ac:dyDescent="0.15">
      <c r="C208" s="195"/>
      <c r="D208" s="494"/>
      <c r="E208" s="497"/>
      <c r="F208" s="820"/>
      <c r="G208" s="821"/>
      <c r="H208" s="821"/>
      <c r="I208" s="821"/>
      <c r="J208" s="821"/>
      <c r="K208" s="821"/>
      <c r="L208" s="821"/>
      <c r="M208" s="821"/>
      <c r="N208" s="821"/>
      <c r="O208" s="821"/>
      <c r="P208" s="821"/>
      <c r="Q208" s="821"/>
      <c r="R208" s="821"/>
      <c r="S208" s="821"/>
      <c r="T208" s="821"/>
      <c r="U208" s="822"/>
      <c r="V208" s="179"/>
    </row>
    <row r="209" spans="1:22" ht="13.9" customHeight="1" x14ac:dyDescent="0.15">
      <c r="C209" s="195"/>
      <c r="D209" s="494"/>
      <c r="E209" s="497"/>
      <c r="F209" s="820"/>
      <c r="G209" s="821"/>
      <c r="H209" s="821"/>
      <c r="I209" s="821"/>
      <c r="J209" s="821"/>
      <c r="K209" s="821"/>
      <c r="L209" s="821"/>
      <c r="M209" s="821"/>
      <c r="N209" s="821"/>
      <c r="O209" s="821"/>
      <c r="P209" s="821"/>
      <c r="Q209" s="821"/>
      <c r="R209" s="821"/>
      <c r="S209" s="821"/>
      <c r="T209" s="821"/>
      <c r="U209" s="822"/>
      <c r="V209" s="179"/>
    </row>
    <row r="210" spans="1:22" ht="13.9" customHeight="1" x14ac:dyDescent="0.15">
      <c r="C210" s="195"/>
      <c r="D210" s="494"/>
      <c r="E210" s="497"/>
      <c r="F210" s="820"/>
      <c r="G210" s="821"/>
      <c r="H210" s="821"/>
      <c r="I210" s="821"/>
      <c r="J210" s="821"/>
      <c r="K210" s="821"/>
      <c r="L210" s="821"/>
      <c r="M210" s="821"/>
      <c r="N210" s="821"/>
      <c r="O210" s="821"/>
      <c r="P210" s="821"/>
      <c r="Q210" s="821"/>
      <c r="R210" s="821"/>
      <c r="S210" s="821"/>
      <c r="T210" s="821"/>
      <c r="U210" s="822"/>
      <c r="V210" s="179"/>
    </row>
    <row r="211" spans="1:22" ht="13.9" customHeight="1" x14ac:dyDescent="0.15">
      <c r="C211" s="195"/>
      <c r="D211" s="494"/>
      <c r="E211" s="497"/>
      <c r="F211" s="820"/>
      <c r="G211" s="821"/>
      <c r="H211" s="821"/>
      <c r="I211" s="821"/>
      <c r="J211" s="821"/>
      <c r="K211" s="821"/>
      <c r="L211" s="821"/>
      <c r="M211" s="821"/>
      <c r="N211" s="821"/>
      <c r="O211" s="821"/>
      <c r="P211" s="821"/>
      <c r="Q211" s="821"/>
      <c r="R211" s="821"/>
      <c r="S211" s="821"/>
      <c r="T211" s="821"/>
      <c r="U211" s="822"/>
      <c r="V211" s="179"/>
    </row>
    <row r="212" spans="1:22" ht="13.9" customHeight="1" x14ac:dyDescent="0.15">
      <c r="C212" s="195"/>
      <c r="D212" s="494"/>
      <c r="E212" s="497"/>
      <c r="F212" s="820"/>
      <c r="G212" s="821"/>
      <c r="H212" s="821"/>
      <c r="I212" s="821"/>
      <c r="J212" s="821"/>
      <c r="K212" s="821"/>
      <c r="L212" s="821"/>
      <c r="M212" s="821"/>
      <c r="N212" s="821"/>
      <c r="O212" s="821"/>
      <c r="P212" s="821"/>
      <c r="Q212" s="821"/>
      <c r="R212" s="821"/>
      <c r="S212" s="821"/>
      <c r="T212" s="821"/>
      <c r="U212" s="822"/>
      <c r="V212" s="179"/>
    </row>
    <row r="213" spans="1:22" ht="13.9" customHeight="1" x14ac:dyDescent="0.15">
      <c r="C213" s="195"/>
      <c r="D213" s="494"/>
      <c r="E213" s="497"/>
      <c r="F213" s="820"/>
      <c r="G213" s="821"/>
      <c r="H213" s="821"/>
      <c r="I213" s="821"/>
      <c r="J213" s="821"/>
      <c r="K213" s="821"/>
      <c r="L213" s="821"/>
      <c r="M213" s="821"/>
      <c r="N213" s="821"/>
      <c r="O213" s="821"/>
      <c r="P213" s="821"/>
      <c r="Q213" s="821"/>
      <c r="R213" s="821"/>
      <c r="S213" s="821"/>
      <c r="T213" s="821"/>
      <c r="U213" s="822"/>
      <c r="V213" s="179"/>
    </row>
    <row r="214" spans="1:22" ht="13.9" customHeight="1" x14ac:dyDescent="0.15">
      <c r="C214" s="195"/>
      <c r="D214" s="494"/>
      <c r="E214" s="497"/>
      <c r="F214" s="820"/>
      <c r="G214" s="821"/>
      <c r="H214" s="821"/>
      <c r="I214" s="821"/>
      <c r="J214" s="821"/>
      <c r="K214" s="821"/>
      <c r="L214" s="821"/>
      <c r="M214" s="821"/>
      <c r="N214" s="821"/>
      <c r="O214" s="821"/>
      <c r="P214" s="821"/>
      <c r="Q214" s="821"/>
      <c r="R214" s="821"/>
      <c r="S214" s="821"/>
      <c r="T214" s="821"/>
      <c r="U214" s="822"/>
      <c r="V214" s="179"/>
    </row>
    <row r="215" spans="1:22" ht="13.9" customHeight="1" x14ac:dyDescent="0.15">
      <c r="C215" s="195"/>
      <c r="D215" s="494"/>
      <c r="E215" s="497"/>
      <c r="F215" s="823"/>
      <c r="G215" s="824"/>
      <c r="H215" s="824"/>
      <c r="I215" s="824"/>
      <c r="J215" s="824"/>
      <c r="K215" s="824"/>
      <c r="L215" s="824"/>
      <c r="M215" s="824"/>
      <c r="N215" s="824"/>
      <c r="O215" s="824"/>
      <c r="P215" s="824"/>
      <c r="Q215" s="824"/>
      <c r="R215" s="824"/>
      <c r="S215" s="824"/>
      <c r="T215" s="824"/>
      <c r="U215" s="825"/>
      <c r="V215" s="179"/>
    </row>
    <row r="216" spans="1:22" ht="60" customHeight="1" x14ac:dyDescent="0.15">
      <c r="C216" s="826" t="s">
        <v>15</v>
      </c>
      <c r="D216" s="827"/>
      <c r="E216" s="828"/>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1" t="s">
        <v>170</v>
      </c>
      <c r="C4" s="911"/>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2" t="s">
        <v>171</v>
      </c>
      <c r="C14" s="912"/>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203</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204</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205</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206</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0</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0</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0</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0</v>
      </c>
      <c r="P27" s="719"/>
      <c r="Q27" s="719"/>
      <c r="R27" s="719"/>
      <c r="S27" s="49" t="s">
        <v>38</v>
      </c>
      <c r="T27" s="70"/>
      <c r="U27" s="70"/>
      <c r="X27" s="68" t="s">
        <v>39</v>
      </c>
      <c r="Y27" s="71"/>
      <c r="AG27" s="58"/>
      <c r="AH27" s="58"/>
      <c r="AI27" s="58"/>
      <c r="AJ27" s="58"/>
      <c r="AK27" s="669">
        <f>+AG18+O27</f>
        <v>0</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0</v>
      </c>
      <c r="G29" s="675"/>
      <c r="H29" s="214" t="s">
        <v>198</v>
      </c>
      <c r="L29" s="683"/>
      <c r="O29" s="61"/>
      <c r="P29" s="148"/>
      <c r="Q29" s="56" t="s">
        <v>183</v>
      </c>
      <c r="R29" s="680" t="s">
        <v>33</v>
      </c>
      <c r="S29" s="722"/>
      <c r="T29" s="722"/>
      <c r="U29" s="723"/>
      <c r="V29" s="53"/>
      <c r="W29" s="72"/>
      <c r="X29" s="727" t="s">
        <v>315</v>
      </c>
      <c r="Y29" s="728"/>
      <c r="Z29" s="671"/>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0</v>
      </c>
      <c r="G30" s="675"/>
      <c r="H30" s="214" t="s">
        <v>198</v>
      </c>
      <c r="L30" s="683"/>
      <c r="O30" s="61"/>
      <c r="Q30" s="685">
        <f>+ROUND(Z28,1)+ROUND(Z29,1)+ROUND(Z30,1)</f>
        <v>0</v>
      </c>
      <c r="R30" s="719"/>
      <c r="S30" s="719"/>
      <c r="T30" s="719"/>
      <c r="U30" s="49" t="s">
        <v>16</v>
      </c>
      <c r="X30" s="727" t="s">
        <v>186</v>
      </c>
      <c r="Y30" s="728"/>
      <c r="Z30" s="671"/>
      <c r="AA30" s="672"/>
      <c r="AB30" s="672"/>
      <c r="AC30" s="672"/>
      <c r="AD30" s="672"/>
      <c r="AE30" s="49" t="s">
        <v>13</v>
      </c>
      <c r="AK30" s="656"/>
      <c r="AL30" s="657"/>
      <c r="AM30" s="657"/>
      <c r="AN30" s="657"/>
      <c r="AO30" s="57" t="s">
        <v>13</v>
      </c>
      <c r="AR30" s="668"/>
      <c r="AS30" s="665"/>
      <c r="AT30" s="665"/>
      <c r="AU30" s="666"/>
    </row>
    <row r="31" spans="2:48" ht="27" customHeight="1" thickTop="1" thickBot="1" x14ac:dyDescent="0.2">
      <c r="B31" s="691" t="s">
        <v>375</v>
      </c>
      <c r="C31" s="680"/>
      <c r="D31" s="680"/>
      <c r="E31" s="681"/>
      <c r="F31" s="674">
        <v>0</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8"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6" t="s">
        <v>90</v>
      </c>
      <c r="C7" s="707"/>
      <c r="D7" s="708" t="s">
        <v>207</v>
      </c>
      <c r="E7" s="709"/>
      <c r="F7" s="709"/>
      <c r="G7" s="709"/>
      <c r="H7" s="710"/>
      <c r="I7" s="147"/>
      <c r="J7" s="58"/>
      <c r="K7" s="160"/>
      <c r="L7" s="160"/>
      <c r="M7" s="160"/>
      <c r="N7" s="160"/>
      <c r="O7" s="160"/>
      <c r="P7" s="160"/>
      <c r="Q7" s="160"/>
      <c r="R7" s="758"/>
      <c r="S7" s="759"/>
      <c r="T7" s="759"/>
      <c r="U7" s="759"/>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152"/>
      <c r="M8" s="152"/>
      <c r="N8" s="152"/>
      <c r="O8" s="152"/>
      <c r="P8" s="152"/>
      <c r="Q8" s="152"/>
      <c r="R8" s="152"/>
      <c r="S8" s="152"/>
      <c r="T8" s="152"/>
      <c r="U8" s="152"/>
      <c r="V8" s="134"/>
      <c r="W8" s="134"/>
      <c r="X8" s="134"/>
      <c r="Y8" s="100"/>
      <c r="Z8" s="100"/>
      <c r="AA8" s="100"/>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249.29999999999998</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277</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226.6</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249.29999999999998</v>
      </c>
      <c r="P27" s="719"/>
      <c r="Q27" s="719"/>
      <c r="R27" s="719"/>
      <c r="S27" s="49" t="s">
        <v>38</v>
      </c>
      <c r="T27" s="70"/>
      <c r="U27" s="70"/>
      <c r="X27" s="68" t="s">
        <v>39</v>
      </c>
      <c r="Y27" s="71"/>
      <c r="AG27" s="58"/>
      <c r="AH27" s="58"/>
      <c r="AI27" s="58"/>
      <c r="AJ27" s="58"/>
      <c r="AK27" s="669">
        <f>+AG18+O27</f>
        <v>249.29999999999998</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v>226.6</v>
      </c>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277</v>
      </c>
      <c r="G29" s="675"/>
      <c r="H29" s="214" t="s">
        <v>198</v>
      </c>
      <c r="L29" s="683"/>
      <c r="O29" s="61"/>
      <c r="P29" s="148"/>
      <c r="Q29" s="56" t="s">
        <v>183</v>
      </c>
      <c r="R29" s="680" t="s">
        <v>33</v>
      </c>
      <c r="S29" s="722"/>
      <c r="T29" s="722"/>
      <c r="U29" s="723"/>
      <c r="V29" s="53"/>
      <c r="W29" s="72"/>
      <c r="X29" s="727" t="s">
        <v>315</v>
      </c>
      <c r="Y29" s="728"/>
      <c r="Z29" s="671">
        <v>22.7</v>
      </c>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251.7</v>
      </c>
      <c r="G30" s="675"/>
      <c r="H30" s="214" t="s">
        <v>198</v>
      </c>
      <c r="L30" s="683"/>
      <c r="O30" s="61"/>
      <c r="Q30" s="685">
        <f>+ROUND(Z28,1)+ROUND(Z29,1)+ROUND(Z30,1)</f>
        <v>249.29999999999998</v>
      </c>
      <c r="R30" s="719"/>
      <c r="S30" s="719"/>
      <c r="T30" s="719"/>
      <c r="U30" s="49" t="s">
        <v>16</v>
      </c>
      <c r="X30" s="727" t="s">
        <v>186</v>
      </c>
      <c r="Y30" s="728"/>
      <c r="Z30" s="671"/>
      <c r="AA30" s="672"/>
      <c r="AB30" s="672"/>
      <c r="AC30" s="672"/>
      <c r="AD30" s="672"/>
      <c r="AE30" s="49" t="s">
        <v>13</v>
      </c>
      <c r="AK30" s="656">
        <v>226.5</v>
      </c>
      <c r="AL30" s="657"/>
      <c r="AM30" s="657"/>
      <c r="AN30" s="657"/>
      <c r="AO30" s="57" t="s">
        <v>13</v>
      </c>
      <c r="AR30" s="668"/>
      <c r="AS30" s="665"/>
      <c r="AT30" s="665"/>
      <c r="AU30" s="666"/>
    </row>
    <row r="31" spans="2:48" ht="27" customHeight="1" thickTop="1" thickBot="1" x14ac:dyDescent="0.2">
      <c r="B31" s="691" t="s">
        <v>375</v>
      </c>
      <c r="C31" s="680"/>
      <c r="D31" s="680"/>
      <c r="E31" s="681"/>
      <c r="F31" s="674">
        <v>251.7</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v>5.7</v>
      </c>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6.4</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1"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6" t="s">
        <v>90</v>
      </c>
      <c r="C7" s="707"/>
      <c r="D7" s="708" t="s">
        <v>208</v>
      </c>
      <c r="E7" s="709"/>
      <c r="F7" s="709"/>
      <c r="G7" s="709"/>
      <c r="H7" s="710"/>
      <c r="I7" s="147"/>
      <c r="J7" s="58"/>
      <c r="K7" s="160"/>
      <c r="L7" s="763" t="s">
        <v>93</v>
      </c>
      <c r="M7" s="764"/>
      <c r="N7" s="764"/>
      <c r="O7" s="764"/>
      <c r="P7" s="764"/>
      <c r="Q7" s="764"/>
      <c r="R7" s="764"/>
      <c r="S7" s="764"/>
      <c r="T7" s="764"/>
      <c r="U7" s="764"/>
      <c r="V7" s="765"/>
      <c r="W7" s="765"/>
      <c r="X7" s="764"/>
      <c r="Y7" s="764"/>
      <c r="Z7" s="764"/>
      <c r="AA7" s="766"/>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1" t="s">
        <v>113</v>
      </c>
      <c r="D8" s="751"/>
      <c r="E8" s="751"/>
      <c r="F8" s="751"/>
      <c r="G8" s="751"/>
      <c r="H8" s="751"/>
      <c r="I8" s="751"/>
      <c r="J8" s="751"/>
      <c r="K8" s="152"/>
      <c r="L8" s="767"/>
      <c r="M8" s="768"/>
      <c r="N8" s="768"/>
      <c r="O8" s="768"/>
      <c r="P8" s="768"/>
      <c r="Q8" s="768"/>
      <c r="R8" s="768"/>
      <c r="S8" s="768"/>
      <c r="T8" s="768"/>
      <c r="U8" s="768"/>
      <c r="V8" s="768"/>
      <c r="W8" s="768"/>
      <c r="X8" s="768"/>
      <c r="Y8" s="768"/>
      <c r="Z8" s="768"/>
      <c r="AA8" s="769"/>
      <c r="AB8" s="100"/>
      <c r="AC8" s="100"/>
      <c r="AD8" s="100"/>
      <c r="AE8" s="58"/>
      <c r="AF8" s="54"/>
      <c r="AG8" s="50" t="s">
        <v>29</v>
      </c>
      <c r="AH8" s="654" t="s">
        <v>379</v>
      </c>
      <c r="AI8" s="654"/>
      <c r="AJ8" s="654"/>
      <c r="AK8" s="654"/>
      <c r="AL8" s="654"/>
      <c r="AM8" s="655"/>
      <c r="AN8" s="58"/>
      <c r="AO8" s="58"/>
      <c r="AP8" s="58"/>
      <c r="AQ8" s="58"/>
      <c r="AR8"/>
      <c r="AS8"/>
      <c r="AT8"/>
      <c r="AU8"/>
    </row>
    <row r="9" spans="2:47"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7"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7" ht="24.75" customHeight="1" thickTop="1" thickBot="1" x14ac:dyDescent="0.2">
      <c r="F12" s="749">
        <f>+ROUND(O12,1)+ROUND(O15,1)+ROUND(O18,1)+ROUND(O24,1)+O27-ROUND(F15,1)</f>
        <v>65.7</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7"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7"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7"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73</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62.8</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65.7</v>
      </c>
      <c r="P27" s="719"/>
      <c r="Q27" s="719"/>
      <c r="R27" s="719"/>
      <c r="S27" s="49" t="s">
        <v>38</v>
      </c>
      <c r="T27" s="70"/>
      <c r="U27" s="70"/>
      <c r="X27" s="68" t="s">
        <v>39</v>
      </c>
      <c r="Y27" s="71"/>
      <c r="AG27" s="58"/>
      <c r="AH27" s="58"/>
      <c r="AI27" s="58"/>
      <c r="AJ27" s="58"/>
      <c r="AK27" s="669">
        <f>+AG18+O27</f>
        <v>65.7</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v>62.8</v>
      </c>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73</v>
      </c>
      <c r="G29" s="675"/>
      <c r="H29" s="214" t="s">
        <v>198</v>
      </c>
      <c r="L29" s="683"/>
      <c r="O29" s="61"/>
      <c r="P29" s="148"/>
      <c r="Q29" s="56" t="s">
        <v>183</v>
      </c>
      <c r="R29" s="680" t="s">
        <v>33</v>
      </c>
      <c r="S29" s="722"/>
      <c r="T29" s="722"/>
      <c r="U29" s="723"/>
      <c r="V29" s="53"/>
      <c r="W29" s="72"/>
      <c r="X29" s="727" t="s">
        <v>315</v>
      </c>
      <c r="Y29" s="728"/>
      <c r="Z29" s="671">
        <v>2.9</v>
      </c>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69.3</v>
      </c>
      <c r="G30" s="675"/>
      <c r="H30" s="214" t="s">
        <v>198</v>
      </c>
      <c r="L30" s="683"/>
      <c r="O30" s="61"/>
      <c r="Q30" s="685">
        <f>+ROUND(Z28,1)+ROUND(Z29,1)+ROUND(Z30,1)</f>
        <v>65.7</v>
      </c>
      <c r="R30" s="719"/>
      <c r="S30" s="719"/>
      <c r="T30" s="719"/>
      <c r="U30" s="49" t="s">
        <v>16</v>
      </c>
      <c r="X30" s="727" t="s">
        <v>186</v>
      </c>
      <c r="Y30" s="728"/>
      <c r="Z30" s="671"/>
      <c r="AA30" s="672"/>
      <c r="AB30" s="672"/>
      <c r="AC30" s="672"/>
      <c r="AD30" s="672"/>
      <c r="AE30" s="49" t="s">
        <v>13</v>
      </c>
      <c r="AK30" s="656">
        <v>62.3</v>
      </c>
      <c r="AL30" s="657"/>
      <c r="AM30" s="657"/>
      <c r="AN30" s="657"/>
      <c r="AO30" s="57" t="s">
        <v>13</v>
      </c>
      <c r="AR30" s="668"/>
      <c r="AS30" s="665"/>
      <c r="AT30" s="665"/>
      <c r="AU30" s="666"/>
    </row>
    <row r="31" spans="2:48" ht="27" customHeight="1" thickTop="1" thickBot="1" x14ac:dyDescent="0.2">
      <c r="B31" s="691" t="s">
        <v>375</v>
      </c>
      <c r="C31" s="680"/>
      <c r="D31" s="680"/>
      <c r="E31" s="681"/>
      <c r="F31" s="674">
        <v>69.7</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0</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7" t="s">
        <v>102</v>
      </c>
      <c r="C2" s="757"/>
      <c r="D2" s="757"/>
      <c r="E2" s="757"/>
      <c r="F2" s="757"/>
      <c r="G2" s="757"/>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7"/>
      <c r="C3" s="757"/>
      <c r="D3" s="757"/>
      <c r="E3" s="757"/>
      <c r="F3" s="757"/>
      <c r="G3" s="757"/>
      <c r="H3" s="131"/>
      <c r="I3" s="131"/>
      <c r="J3" s="131"/>
      <c r="K3" s="131"/>
      <c r="L3" s="131"/>
      <c r="M3" s="131"/>
      <c r="N3" s="131"/>
      <c r="O3" s="131"/>
      <c r="P3" s="131"/>
      <c r="Q3" s="131"/>
      <c r="R3" s="131"/>
      <c r="S3" s="131"/>
      <c r="T3" s="131"/>
      <c r="U3" s="131"/>
      <c r="V3" s="131"/>
      <c r="W3" s="131"/>
      <c r="X3" s="113"/>
      <c r="Y3" s="47"/>
      <c r="Z3" s="47"/>
      <c r="AA3" s="739"/>
      <c r="AB3" s="739"/>
      <c r="AC3" s="739"/>
      <c r="AD3" s="97"/>
      <c r="AE3" s="114"/>
      <c r="AF3" s="114"/>
      <c r="AG3" s="114"/>
      <c r="AH3" s="114"/>
      <c r="AI3" s="114"/>
      <c r="AJ3" s="114"/>
      <c r="AK3" s="114"/>
      <c r="AL3" s="114"/>
      <c r="AM3" s="114"/>
      <c r="AN3" s="114"/>
      <c r="AO3" s="760" t="s">
        <v>357</v>
      </c>
      <c r="AP3" s="744"/>
      <c r="AQ3" s="745"/>
      <c r="AR3" s="729" t="s">
        <v>0</v>
      </c>
      <c r="AS3" s="730"/>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6"/>
      <c r="AP4" s="747"/>
      <c r="AQ4" s="748"/>
      <c r="AR4" s="731" t="str">
        <f>+表紙!Q29</f>
        <v>〇</v>
      </c>
      <c r="AS4" s="732"/>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1" t="s">
        <v>103</v>
      </c>
      <c r="Z5" s="761"/>
      <c r="AA5" s="762"/>
      <c r="AB5" s="762"/>
      <c r="AC5" s="762"/>
      <c r="AD5" s="97" t="s">
        <v>108</v>
      </c>
      <c r="AE5" s="733" t="str">
        <f>+表紙!F48</f>
        <v>株式会社AQ Group
（管轄支店：神奈川東支店）</v>
      </c>
      <c r="AF5" s="733"/>
      <c r="AG5" s="733"/>
      <c r="AH5" s="733"/>
      <c r="AI5" s="733"/>
      <c r="AJ5" s="733"/>
      <c r="AK5" s="733"/>
      <c r="AL5" s="733"/>
      <c r="AM5" s="733"/>
      <c r="AN5" s="733"/>
      <c r="AO5" s="733"/>
      <c r="AP5" s="733"/>
      <c r="AQ5" s="733"/>
      <c r="AR5" s="733"/>
      <c r="AS5" s="733"/>
      <c r="AT5" s="733"/>
      <c r="AU5" s="73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6" t="s">
        <v>90</v>
      </c>
      <c r="C7" s="707"/>
      <c r="D7" s="708" t="s">
        <v>209</v>
      </c>
      <c r="E7" s="709"/>
      <c r="F7" s="709"/>
      <c r="G7" s="709"/>
      <c r="H7" s="710"/>
      <c r="I7" s="147"/>
      <c r="J7" s="58"/>
      <c r="K7" s="160"/>
      <c r="L7" s="770" t="s">
        <v>225</v>
      </c>
      <c r="M7" s="771"/>
      <c r="N7" s="771"/>
      <c r="O7" s="771"/>
      <c r="P7" s="771"/>
      <c r="Q7" s="771"/>
      <c r="R7" s="771"/>
      <c r="S7" s="771"/>
      <c r="T7" s="771"/>
      <c r="U7" s="771"/>
      <c r="V7" s="772"/>
      <c r="W7" s="772"/>
      <c r="X7" s="771"/>
      <c r="Y7" s="771"/>
      <c r="Z7" s="771"/>
      <c r="AA7" s="773"/>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1" t="s">
        <v>113</v>
      </c>
      <c r="D8" s="751"/>
      <c r="E8" s="751"/>
      <c r="F8" s="751"/>
      <c r="G8" s="751"/>
      <c r="H8" s="751"/>
      <c r="I8" s="751"/>
      <c r="J8" s="751"/>
      <c r="K8" s="152"/>
      <c r="L8" s="774"/>
      <c r="M8" s="775"/>
      <c r="N8" s="775"/>
      <c r="O8" s="775"/>
      <c r="P8" s="775"/>
      <c r="Q8" s="775"/>
      <c r="R8" s="775"/>
      <c r="S8" s="775"/>
      <c r="T8" s="775"/>
      <c r="U8" s="775"/>
      <c r="V8" s="775"/>
      <c r="W8" s="775"/>
      <c r="X8" s="775"/>
      <c r="Y8" s="775"/>
      <c r="Z8" s="775"/>
      <c r="AA8" s="776"/>
      <c r="AB8" s="100"/>
      <c r="AC8" s="100"/>
      <c r="AD8" s="100"/>
      <c r="AE8" s="58"/>
      <c r="AF8" s="54"/>
      <c r="AG8" s="50" t="s">
        <v>29</v>
      </c>
      <c r="AH8" s="654" t="s">
        <v>379</v>
      </c>
      <c r="AI8" s="654"/>
      <c r="AJ8" s="654"/>
      <c r="AK8" s="654"/>
      <c r="AL8" s="654"/>
      <c r="AM8" s="655"/>
      <c r="AN8" s="58"/>
      <c r="AO8" s="58"/>
      <c r="AP8" s="58"/>
      <c r="AQ8" s="58"/>
      <c r="AR8"/>
      <c r="AS8"/>
      <c r="AT8"/>
      <c r="AU8"/>
    </row>
    <row r="9" spans="2:48" ht="24.75" customHeight="1" thickTop="1" thickBot="1" x14ac:dyDescent="0.2">
      <c r="B9" s="207" t="s">
        <v>314</v>
      </c>
      <c r="F9" s="699" t="s">
        <v>196</v>
      </c>
      <c r="G9" s="700"/>
      <c r="H9" s="701"/>
      <c r="I9" s="152"/>
      <c r="J9" s="152"/>
      <c r="K9" s="152"/>
      <c r="L9" s="152"/>
      <c r="M9" s="152"/>
      <c r="N9" s="152"/>
      <c r="O9" s="152"/>
      <c r="P9" s="152"/>
      <c r="Q9" s="152"/>
      <c r="R9" s="152"/>
      <c r="S9" s="152"/>
      <c r="T9" s="152"/>
      <c r="U9" s="152"/>
      <c r="V9" s="134"/>
      <c r="W9" s="134"/>
      <c r="X9" s="134"/>
      <c r="Y9" s="100"/>
      <c r="Z9" s="100"/>
      <c r="AA9" s="100"/>
      <c r="AB9" s="100"/>
      <c r="AC9" s="100"/>
      <c r="AD9" s="754" t="s">
        <v>20</v>
      </c>
      <c r="AE9" s="61"/>
      <c r="AG9" s="656"/>
      <c r="AH9" s="657"/>
      <c r="AI9" s="657"/>
      <c r="AJ9" s="657"/>
      <c r="AK9" s="657"/>
      <c r="AL9" s="657"/>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5"/>
      <c r="AE10" s="61"/>
      <c r="AM10" s="58"/>
      <c r="AN10" s="58"/>
      <c r="AO10" s="58"/>
      <c r="AP10" s="58"/>
      <c r="AQ10" s="58"/>
      <c r="AR10"/>
      <c r="AS10"/>
      <c r="AT10"/>
      <c r="AU10"/>
    </row>
    <row r="11" spans="2:48" ht="27" customHeight="1" thickTop="1" thickBot="1" x14ac:dyDescent="0.2">
      <c r="C11" s="167" t="s">
        <v>197</v>
      </c>
      <c r="F11" s="50" t="s">
        <v>17</v>
      </c>
      <c r="G11" s="654" t="s">
        <v>370</v>
      </c>
      <c r="H11" s="655"/>
      <c r="I11" s="51"/>
      <c r="J11" s="52"/>
      <c r="K11" s="53"/>
      <c r="L11" s="711" t="s">
        <v>18</v>
      </c>
      <c r="M11" s="53"/>
      <c r="N11" s="54"/>
      <c r="O11" s="50" t="s">
        <v>19</v>
      </c>
      <c r="P11" s="697" t="s">
        <v>330</v>
      </c>
      <c r="Q11" s="697"/>
      <c r="R11" s="697"/>
      <c r="S11" s="698"/>
      <c r="T11" s="209"/>
      <c r="U11" s="70"/>
      <c r="V11" s="58"/>
      <c r="W11" s="58"/>
      <c r="X11"/>
      <c r="Y11"/>
      <c r="Z11"/>
      <c r="AA11"/>
      <c r="AB11" s="58"/>
      <c r="AC11" s="67"/>
      <c r="AD11" s="755"/>
      <c r="AE11" s="149"/>
      <c r="AF11" s="54"/>
      <c r="AG11" s="50" t="s">
        <v>36</v>
      </c>
      <c r="AH11" s="654" t="s">
        <v>335</v>
      </c>
      <c r="AI11" s="654"/>
      <c r="AJ11" s="654"/>
      <c r="AK11" s="654"/>
      <c r="AL11" s="654"/>
      <c r="AM11" s="655"/>
      <c r="AN11" s="58"/>
      <c r="AO11" s="58"/>
      <c r="AP11" s="58"/>
      <c r="AQ11" s="58"/>
      <c r="AR11"/>
      <c r="AS11"/>
      <c r="AT11"/>
      <c r="AU11"/>
    </row>
    <row r="12" spans="2:48" ht="24.75" customHeight="1" thickTop="1" thickBot="1" x14ac:dyDescent="0.2">
      <c r="F12" s="749">
        <f>+ROUND(O12,1)+ROUND(O15,1)+ROUND(O18,1)+ROUND(O24,1)+O27-ROUND(F15,1)</f>
        <v>392.4</v>
      </c>
      <c r="G12" s="750"/>
      <c r="H12" s="57" t="s">
        <v>13</v>
      </c>
      <c r="I12" s="58"/>
      <c r="J12" s="59"/>
      <c r="K12" s="58"/>
      <c r="L12" s="712"/>
      <c r="M12" s="60"/>
      <c r="O12" s="656"/>
      <c r="P12" s="720"/>
      <c r="Q12" s="720"/>
      <c r="R12" s="720"/>
      <c r="S12" s="57" t="s">
        <v>13</v>
      </c>
      <c r="T12" s="58"/>
      <c r="U12" s="58"/>
      <c r="V12" s="58"/>
      <c r="W12" s="58"/>
      <c r="X12"/>
      <c r="Y12"/>
      <c r="Z12"/>
      <c r="AA12"/>
      <c r="AB12" s="61"/>
      <c r="AD12" s="755"/>
      <c r="AF12" s="141"/>
      <c r="AG12" s="656"/>
      <c r="AH12" s="657"/>
      <c r="AI12" s="657"/>
      <c r="AJ12" s="657"/>
      <c r="AK12" s="657"/>
      <c r="AL12" s="657"/>
      <c r="AM12" s="57" t="s">
        <v>13</v>
      </c>
      <c r="AN12" s="58"/>
      <c r="AO12" s="58"/>
      <c r="AP12" s="58"/>
      <c r="AQ12" s="58"/>
      <c r="AR12"/>
      <c r="AS12"/>
      <c r="AT12"/>
      <c r="AU12"/>
    </row>
    <row r="13" spans="2:48" ht="24.75" customHeight="1" thickTop="1" thickBot="1" x14ac:dyDescent="0.2">
      <c r="I13" s="58"/>
      <c r="J13" s="62"/>
      <c r="K13" s="58"/>
      <c r="L13" s="712"/>
      <c r="M13" s="61"/>
      <c r="T13" s="58"/>
      <c r="U13" s="58"/>
      <c r="V13" s="58"/>
      <c r="W13" s="58"/>
      <c r="X13"/>
      <c r="Y13"/>
      <c r="Z13"/>
      <c r="AA13"/>
      <c r="AB13" s="61"/>
      <c r="AD13" s="755"/>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80" t="s">
        <v>222</v>
      </c>
      <c r="H14" s="681"/>
      <c r="I14" s="65"/>
      <c r="J14" s="66"/>
      <c r="K14" s="58"/>
      <c r="L14" s="712"/>
      <c r="M14" s="61"/>
      <c r="N14" s="53"/>
      <c r="O14" s="50" t="s">
        <v>24</v>
      </c>
      <c r="P14" s="737" t="s">
        <v>331</v>
      </c>
      <c r="Q14" s="737"/>
      <c r="R14" s="737"/>
      <c r="S14" s="738"/>
      <c r="T14" s="209"/>
      <c r="U14" s="70"/>
      <c r="V14" s="58"/>
      <c r="W14" s="58"/>
      <c r="X14"/>
      <c r="Y14"/>
      <c r="Z14"/>
      <c r="AA14"/>
      <c r="AB14" s="61"/>
      <c r="AD14" s="756"/>
      <c r="AF14" s="148"/>
      <c r="AG14" s="56" t="s">
        <v>176</v>
      </c>
      <c r="AH14" s="752" t="s">
        <v>346</v>
      </c>
      <c r="AI14" s="752"/>
      <c r="AJ14" s="752"/>
      <c r="AK14" s="752"/>
      <c r="AL14" s="752"/>
      <c r="AM14" s="753"/>
      <c r="AN14"/>
      <c r="AR14" s="143"/>
      <c r="AS14" s="143"/>
      <c r="AT14" s="330"/>
      <c r="AU14" s="58"/>
    </row>
    <row r="15" spans="2:48" ht="24.75" customHeight="1" thickBot="1" x14ac:dyDescent="0.2">
      <c r="F15" s="735"/>
      <c r="G15" s="736"/>
      <c r="H15" s="49" t="s">
        <v>13</v>
      </c>
      <c r="I15" s="58"/>
      <c r="J15" s="61"/>
      <c r="K15" s="58"/>
      <c r="L15" s="712"/>
      <c r="M15" s="61"/>
      <c r="O15" s="656"/>
      <c r="P15" s="720"/>
      <c r="Q15" s="720"/>
      <c r="R15" s="720"/>
      <c r="S15" s="57" t="s">
        <v>13</v>
      </c>
      <c r="T15" s="58"/>
      <c r="U15" s="58"/>
      <c r="V15" s="58"/>
      <c r="W15" s="58"/>
      <c r="X15"/>
      <c r="Y15"/>
      <c r="Z15"/>
      <c r="AA15"/>
      <c r="AB15" s="61"/>
      <c r="AG15" s="671"/>
      <c r="AH15" s="672"/>
      <c r="AI15" s="672"/>
      <c r="AJ15" s="672"/>
      <c r="AK15" s="672"/>
      <c r="AL15" s="672"/>
      <c r="AM15" s="49" t="s">
        <v>13</v>
      </c>
      <c r="AN15"/>
      <c r="AR15" s="68" t="s">
        <v>30</v>
      </c>
      <c r="AS15" s="69"/>
    </row>
    <row r="16" spans="2:48" ht="24.75" customHeight="1" thickTop="1" thickBot="1" x14ac:dyDescent="0.2">
      <c r="J16" s="61"/>
      <c r="K16" s="58"/>
      <c r="L16" s="712"/>
      <c r="M16" s="61"/>
      <c r="O16" s="660" t="str">
        <f>+IF(X18=0,"",IF(X18-O18=X18,"エラー！：⑥残さ物量があるのに、④自ら中間処理した量がゼロになっています",""))</f>
        <v/>
      </c>
      <c r="P16" s="660"/>
      <c r="Q16" s="660"/>
      <c r="R16" s="660"/>
      <c r="S16" s="660"/>
      <c r="T16" s="660"/>
      <c r="U16" s="660"/>
      <c r="V16" s="660"/>
      <c r="W16" s="660"/>
      <c r="X16" s="660"/>
      <c r="Y16" s="660"/>
      <c r="Z16" s="660"/>
      <c r="AA16" s="660"/>
      <c r="AB16" s="61"/>
      <c r="AC16" s="58"/>
      <c r="AD16" s="205"/>
      <c r="AO16" s="55"/>
      <c r="AP16" s="58"/>
      <c r="AR16" s="658" t="s">
        <v>175</v>
      </c>
      <c r="AS16" s="659"/>
      <c r="AT16" s="103"/>
      <c r="AU16" s="49" t="s">
        <v>13</v>
      </c>
    </row>
    <row r="17" spans="2:48" ht="27" customHeight="1" thickTop="1" thickBot="1" x14ac:dyDescent="0.2">
      <c r="J17" s="61"/>
      <c r="K17" s="58"/>
      <c r="L17" s="712"/>
      <c r="M17" s="61"/>
      <c r="N17" s="53"/>
      <c r="O17" s="50" t="s">
        <v>27</v>
      </c>
      <c r="P17" s="654" t="s">
        <v>332</v>
      </c>
      <c r="Q17" s="654"/>
      <c r="R17" s="654"/>
      <c r="S17" s="655"/>
      <c r="T17" s="702"/>
      <c r="U17" s="703"/>
      <c r="V17" s="703"/>
      <c r="W17" s="703"/>
      <c r="X17" s="140" t="s">
        <v>21</v>
      </c>
      <c r="Y17" s="654" t="s">
        <v>334</v>
      </c>
      <c r="Z17" s="654"/>
      <c r="AA17" s="655"/>
      <c r="AB17" s="153"/>
      <c r="AC17" s="148"/>
      <c r="AD17" s="682" t="s">
        <v>28</v>
      </c>
      <c r="AE17" s="53"/>
      <c r="AF17" s="53"/>
      <c r="AG17" s="269" t="s">
        <v>178</v>
      </c>
      <c r="AH17" s="680" t="s">
        <v>336</v>
      </c>
      <c r="AI17" s="680"/>
      <c r="AJ17" s="680"/>
      <c r="AK17" s="681"/>
      <c r="AL17" s="53"/>
      <c r="AM17" s="277"/>
      <c r="AN17" s="690" t="s">
        <v>310</v>
      </c>
      <c r="AO17" s="681"/>
      <c r="AP17" s="279"/>
      <c r="AR17" s="658" t="s">
        <v>316</v>
      </c>
      <c r="AS17" s="659"/>
      <c r="AT17" s="103"/>
      <c r="AU17" s="49" t="s">
        <v>34</v>
      </c>
      <c r="AV17" s="58"/>
    </row>
    <row r="18" spans="2:48" ht="24.75" customHeight="1" thickBot="1" x14ac:dyDescent="0.2">
      <c r="J18" s="61"/>
      <c r="K18" s="58"/>
      <c r="L18" s="712"/>
      <c r="M18" s="61"/>
      <c r="O18" s="656"/>
      <c r="P18" s="720"/>
      <c r="Q18" s="720"/>
      <c r="R18" s="720"/>
      <c r="S18" s="57" t="s">
        <v>14</v>
      </c>
      <c r="T18"/>
      <c r="U18" s="270"/>
      <c r="V18"/>
      <c r="W18" s="213"/>
      <c r="X18" s="669">
        <f>+ROUND(AG9,1)+ROUND(AG12,1)+ROUND(AG15,1)+AG18</f>
        <v>0</v>
      </c>
      <c r="Y18" s="670"/>
      <c r="Z18" s="670"/>
      <c r="AA18" s="57" t="s">
        <v>4</v>
      </c>
      <c r="AB18" s="212"/>
      <c r="AC18" s="212"/>
      <c r="AD18" s="683"/>
      <c r="AG18" s="685">
        <f>+ROUND(AN18,1)+ROUND(AN21,1)</f>
        <v>0</v>
      </c>
      <c r="AH18" s="686"/>
      <c r="AI18" s="686"/>
      <c r="AJ18" s="686"/>
      <c r="AK18" s="49" t="s">
        <v>13</v>
      </c>
      <c r="AL18" s="60"/>
      <c r="AN18" s="324">
        <f>+ROUND(AT16,1)+ROUND(AT17,1)+ROUND(AT18,1)</f>
        <v>0</v>
      </c>
      <c r="AO18" s="49" t="s">
        <v>34</v>
      </c>
      <c r="AR18" s="658" t="s">
        <v>177</v>
      </c>
      <c r="AS18" s="659"/>
      <c r="AT18" s="103"/>
      <c r="AU18" s="49" t="s">
        <v>26</v>
      </c>
    </row>
    <row r="19" spans="2:48" ht="24.75" customHeight="1" thickTop="1" thickBot="1" x14ac:dyDescent="0.2">
      <c r="J19" s="61"/>
      <c r="K19" s="58"/>
      <c r="L19" s="712"/>
      <c r="M19" s="61"/>
      <c r="O19" s="135"/>
      <c r="P19" s="316"/>
      <c r="Q19" s="216"/>
      <c r="R19" s="135"/>
      <c r="S19" s="135"/>
      <c r="T19" s="137"/>
      <c r="U19" s="271"/>
      <c r="V19" s="137"/>
      <c r="W19" s="137"/>
      <c r="X19" s="136"/>
      <c r="Y19" s="136"/>
      <c r="Z19" s="136"/>
      <c r="AA19" s="136"/>
      <c r="AB19" s="58"/>
      <c r="AC19" s="58"/>
      <c r="AD19" s="683"/>
      <c r="AG19" s="58"/>
      <c r="AH19" s="61"/>
      <c r="AI19" s="58"/>
      <c r="AJ19" s="58"/>
      <c r="AK19" s="58"/>
      <c r="AL19" s="61"/>
      <c r="AR19"/>
      <c r="AS19"/>
      <c r="AT19"/>
      <c r="AU19"/>
      <c r="AV19"/>
    </row>
    <row r="20" spans="2:48" ht="27" customHeight="1" thickTop="1" thickBot="1" x14ac:dyDescent="0.2">
      <c r="B20" s="687" t="s">
        <v>442</v>
      </c>
      <c r="C20" s="688"/>
      <c r="D20" s="688"/>
      <c r="E20" s="688"/>
      <c r="F20" s="688"/>
      <c r="G20" s="688"/>
      <c r="H20" s="688"/>
      <c r="J20" s="61"/>
      <c r="K20" s="58"/>
      <c r="L20" s="712"/>
      <c r="M20" s="61"/>
      <c r="O20" s="50" t="s">
        <v>49</v>
      </c>
      <c r="P20" s="654" t="s">
        <v>333</v>
      </c>
      <c r="Q20" s="654"/>
      <c r="R20" s="654"/>
      <c r="S20" s="655"/>
      <c r="T20" s="135"/>
      <c r="U20" s="272"/>
      <c r="V20" s="275"/>
      <c r="W20" s="276"/>
      <c r="X20" s="140" t="s">
        <v>25</v>
      </c>
      <c r="Y20" s="654" t="s">
        <v>329</v>
      </c>
      <c r="Z20" s="654"/>
      <c r="AA20" s="655"/>
      <c r="AB20" s="58"/>
      <c r="AC20" s="58"/>
      <c r="AD20" s="683"/>
      <c r="AF20" s="58"/>
      <c r="AG20" s="58"/>
      <c r="AH20" s="61"/>
      <c r="AI20" s="58"/>
      <c r="AJ20" s="58"/>
      <c r="AK20" s="151"/>
      <c r="AL20" s="61"/>
      <c r="AM20" s="278"/>
      <c r="AN20" s="690" t="s">
        <v>312</v>
      </c>
      <c r="AO20" s="681"/>
      <c r="AP20" s="210"/>
      <c r="AQ20" s="58"/>
      <c r="AR20" s="63"/>
      <c r="AS20" s="63"/>
      <c r="AV20" s="58"/>
    </row>
    <row r="21" spans="2:48" ht="24.75" customHeight="1" thickBot="1" x14ac:dyDescent="0.2">
      <c r="B21" s="688"/>
      <c r="C21" s="688"/>
      <c r="D21" s="688"/>
      <c r="E21" s="688"/>
      <c r="F21" s="688"/>
      <c r="G21" s="688"/>
      <c r="H21" s="688"/>
      <c r="J21" s="61"/>
      <c r="K21" s="58"/>
      <c r="L21" s="712"/>
      <c r="M21" s="61"/>
      <c r="O21" s="656"/>
      <c r="P21" s="721"/>
      <c r="Q21" s="721"/>
      <c r="R21" s="721"/>
      <c r="S21" s="57" t="s">
        <v>13</v>
      </c>
      <c r="T21" s="135"/>
      <c r="U21" s="135"/>
      <c r="V21" s="135"/>
      <c r="W21" s="135"/>
      <c r="X21" s="669">
        <f>+O18-X18</f>
        <v>0</v>
      </c>
      <c r="Y21" s="670"/>
      <c r="Z21" s="670"/>
      <c r="AA21" s="57" t="s">
        <v>4</v>
      </c>
      <c r="AB21" s="137"/>
      <c r="AC21" s="58"/>
      <c r="AD21" s="684"/>
      <c r="AF21" s="58"/>
      <c r="AG21" s="58"/>
      <c r="AH21" s="61"/>
      <c r="AI21" s="58"/>
      <c r="AJ21" s="58"/>
      <c r="AK21" s="58"/>
      <c r="AL21" s="58"/>
      <c r="AM21" s="151"/>
      <c r="AN21" s="103"/>
      <c r="AO21" s="49" t="s">
        <v>38</v>
      </c>
      <c r="AP21" s="210"/>
      <c r="AQ21" s="58"/>
      <c r="AR21"/>
      <c r="AS21"/>
      <c r="AT21"/>
      <c r="AU21"/>
    </row>
    <row r="22" spans="2:48" ht="24.75" customHeight="1" thickTop="1" thickBot="1" x14ac:dyDescent="0.2">
      <c r="B22" s="689"/>
      <c r="C22" s="689"/>
      <c r="D22" s="689"/>
      <c r="E22" s="689"/>
      <c r="F22" s="689"/>
      <c r="G22" s="689"/>
      <c r="H22" s="689"/>
      <c r="J22" s="61"/>
      <c r="K22" s="58"/>
      <c r="L22" s="712"/>
      <c r="M22" s="61"/>
      <c r="O22" s="673" t="str">
        <f>+IF(O21=0,"",IF(O18&lt;O21,"エラー !：④の内数である⑤の量が④を超えています",""))</f>
        <v/>
      </c>
      <c r="P22" s="673"/>
      <c r="Q22" s="673"/>
      <c r="R22" s="673"/>
      <c r="S22" s="673"/>
      <c r="T22" s="673"/>
      <c r="U22" s="673"/>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7" t="s">
        <v>199</v>
      </c>
      <c r="C23" s="678"/>
      <c r="D23" s="678"/>
      <c r="E23" s="679"/>
      <c r="F23" s="695" t="s">
        <v>443</v>
      </c>
      <c r="G23" s="678"/>
      <c r="H23" s="696"/>
      <c r="J23" s="61"/>
      <c r="K23" s="58"/>
      <c r="L23" s="712"/>
      <c r="M23" s="61"/>
      <c r="N23" s="53"/>
      <c r="O23" s="56" t="s">
        <v>89</v>
      </c>
      <c r="P23" s="680" t="s">
        <v>350</v>
      </c>
      <c r="Q23" s="680"/>
      <c r="R23" s="680"/>
      <c r="S23" s="681"/>
      <c r="T23" s="714"/>
      <c r="U23" s="715"/>
      <c r="V23" s="715"/>
      <c r="W23" s="715"/>
      <c r="AB23" s="58"/>
      <c r="AC23" s="58"/>
      <c r="AD23"/>
      <c r="AE23"/>
      <c r="AF23"/>
      <c r="AG23"/>
      <c r="AH23" s="280"/>
      <c r="AI23"/>
      <c r="AJ23" s="58"/>
      <c r="AK23" s="58"/>
      <c r="AL23" s="58"/>
      <c r="AM23" s="155"/>
      <c r="AO23" s="58"/>
      <c r="AQ23" s="54"/>
      <c r="AR23" s="140" t="s">
        <v>190</v>
      </c>
      <c r="AS23" s="654" t="s">
        <v>191</v>
      </c>
      <c r="AT23" s="654"/>
      <c r="AU23" s="655"/>
    </row>
    <row r="24" spans="2:48" ht="27" customHeight="1" thickBot="1" x14ac:dyDescent="0.2">
      <c r="B24" s="691" t="s">
        <v>200</v>
      </c>
      <c r="C24" s="680"/>
      <c r="D24" s="680"/>
      <c r="E24" s="681"/>
      <c r="F24" s="674">
        <v>436.1</v>
      </c>
      <c r="G24" s="675"/>
      <c r="H24" s="214" t="s">
        <v>198</v>
      </c>
      <c r="J24" s="61"/>
      <c r="K24" s="58"/>
      <c r="L24" s="713"/>
      <c r="O24" s="671"/>
      <c r="P24" s="676"/>
      <c r="Q24" s="676"/>
      <c r="R24" s="676"/>
      <c r="S24" s="49" t="s">
        <v>34</v>
      </c>
      <c r="T24"/>
      <c r="U24"/>
      <c r="V24"/>
      <c r="W24"/>
      <c r="AB24" s="58"/>
      <c r="AC24" s="58"/>
      <c r="AD24"/>
      <c r="AE24"/>
      <c r="AF24"/>
      <c r="AG24"/>
      <c r="AH24" s="280"/>
      <c r="AI24"/>
      <c r="AJ24" s="58"/>
      <c r="AK24" s="145"/>
      <c r="AL24" s="58"/>
      <c r="AM24" s="58"/>
      <c r="AP24" s="61"/>
      <c r="AQ24" s="150"/>
      <c r="AR24" s="669">
        <f>+ROUND(AT16,1)+ROUND(Z28,1)</f>
        <v>243.9</v>
      </c>
      <c r="AS24" s="670"/>
      <c r="AT24" s="670"/>
      <c r="AU24" s="57" t="s">
        <v>13</v>
      </c>
    </row>
    <row r="25" spans="2:48" ht="27" customHeight="1" thickBot="1" x14ac:dyDescent="0.2">
      <c r="B25" s="692" t="s">
        <v>201</v>
      </c>
      <c r="C25" s="693"/>
      <c r="D25" s="693"/>
      <c r="E25" s="694"/>
      <c r="F25" s="674">
        <v>0</v>
      </c>
      <c r="G25" s="675"/>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2" t="s">
        <v>202</v>
      </c>
      <c r="C26" s="693"/>
      <c r="D26" s="693"/>
      <c r="E26" s="694"/>
      <c r="F26" s="674">
        <v>0</v>
      </c>
      <c r="G26" s="675"/>
      <c r="H26" s="214" t="s">
        <v>198</v>
      </c>
      <c r="J26" s="61"/>
      <c r="K26" s="148"/>
      <c r="L26" s="682" t="s">
        <v>35</v>
      </c>
      <c r="M26" s="53"/>
      <c r="N26" s="53"/>
      <c r="O26" s="269" t="s">
        <v>180</v>
      </c>
      <c r="P26" s="680" t="s">
        <v>181</v>
      </c>
      <c r="Q26" s="680"/>
      <c r="R26" s="680"/>
      <c r="S26" s="681"/>
      <c r="T26" s="53"/>
      <c r="U26" s="53"/>
      <c r="V26" s="53"/>
      <c r="W26" s="53"/>
      <c r="X26" s="53"/>
      <c r="Y26" s="53"/>
      <c r="Z26" s="53"/>
      <c r="AA26" s="53"/>
      <c r="AB26" s="53"/>
      <c r="AC26" s="53"/>
      <c r="AD26" s="53"/>
      <c r="AE26" s="53"/>
      <c r="AF26" s="53"/>
      <c r="AG26" s="53"/>
      <c r="AH26" s="67"/>
      <c r="AI26" s="53"/>
      <c r="AJ26" s="54"/>
      <c r="AK26" s="140" t="s">
        <v>187</v>
      </c>
      <c r="AL26" s="654" t="s">
        <v>337</v>
      </c>
      <c r="AM26" s="654"/>
      <c r="AN26" s="654"/>
      <c r="AO26" s="655"/>
      <c r="AP26" s="320"/>
      <c r="AQ26" s="321"/>
      <c r="AR26" s="140" t="s">
        <v>192</v>
      </c>
      <c r="AS26" s="654" t="s">
        <v>426</v>
      </c>
      <c r="AT26" s="654"/>
      <c r="AU26" s="655"/>
    </row>
    <row r="27" spans="2:48" ht="27" customHeight="1" thickBot="1" x14ac:dyDescent="0.2">
      <c r="B27" s="692" t="s">
        <v>371</v>
      </c>
      <c r="C27" s="693"/>
      <c r="D27" s="693"/>
      <c r="E27" s="694"/>
      <c r="F27" s="674">
        <v>0</v>
      </c>
      <c r="G27" s="675"/>
      <c r="H27" s="214" t="s">
        <v>198</v>
      </c>
      <c r="L27" s="683"/>
      <c r="O27" s="685">
        <f>+Q30+ROUND(Q33,1)</f>
        <v>392.4</v>
      </c>
      <c r="P27" s="719"/>
      <c r="Q27" s="719"/>
      <c r="R27" s="719"/>
      <c r="S27" s="49" t="s">
        <v>38</v>
      </c>
      <c r="T27" s="70"/>
      <c r="U27" s="70"/>
      <c r="X27" s="68" t="s">
        <v>39</v>
      </c>
      <c r="Y27" s="71"/>
      <c r="AG27" s="58"/>
      <c r="AH27" s="58"/>
      <c r="AI27" s="58"/>
      <c r="AJ27" s="58"/>
      <c r="AK27" s="669">
        <f>+AG18+O27</f>
        <v>392.4</v>
      </c>
      <c r="AL27" s="670"/>
      <c r="AM27" s="670"/>
      <c r="AN27" s="670"/>
      <c r="AO27" s="57" t="s">
        <v>13</v>
      </c>
      <c r="AP27" s="318"/>
      <c r="AQ27" s="132"/>
      <c r="AR27" s="656"/>
      <c r="AS27" s="657"/>
      <c r="AT27" s="657"/>
      <c r="AU27" s="57" t="s">
        <v>13</v>
      </c>
      <c r="AV27" s="479"/>
    </row>
    <row r="28" spans="2:48" ht="27" customHeight="1" thickTop="1" thickBot="1" x14ac:dyDescent="0.2">
      <c r="B28" s="692" t="s">
        <v>372</v>
      </c>
      <c r="C28" s="693"/>
      <c r="D28" s="693"/>
      <c r="E28" s="694"/>
      <c r="F28" s="674">
        <v>0</v>
      </c>
      <c r="G28" s="675"/>
      <c r="H28" s="214" t="s">
        <v>198</v>
      </c>
      <c r="L28" s="683"/>
      <c r="O28" s="61"/>
      <c r="T28" s="58"/>
      <c r="U28" s="58"/>
      <c r="X28" s="727" t="s">
        <v>175</v>
      </c>
      <c r="Y28" s="728"/>
      <c r="Z28" s="671">
        <v>243.9</v>
      </c>
      <c r="AA28" s="672"/>
      <c r="AB28" s="672"/>
      <c r="AC28" s="672"/>
      <c r="AD28" s="672"/>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2" t="s">
        <v>373</v>
      </c>
      <c r="C29" s="693"/>
      <c r="D29" s="693"/>
      <c r="E29" s="694"/>
      <c r="F29" s="674">
        <v>436.1</v>
      </c>
      <c r="G29" s="675"/>
      <c r="H29" s="214" t="s">
        <v>198</v>
      </c>
      <c r="L29" s="683"/>
      <c r="O29" s="61"/>
      <c r="P29" s="148"/>
      <c r="Q29" s="56" t="s">
        <v>183</v>
      </c>
      <c r="R29" s="680" t="s">
        <v>33</v>
      </c>
      <c r="S29" s="722"/>
      <c r="T29" s="722"/>
      <c r="U29" s="723"/>
      <c r="V29" s="53"/>
      <c r="W29" s="72"/>
      <c r="X29" s="727" t="s">
        <v>315</v>
      </c>
      <c r="Y29" s="728"/>
      <c r="Z29" s="671">
        <v>148.5</v>
      </c>
      <c r="AA29" s="672"/>
      <c r="AB29" s="672"/>
      <c r="AC29" s="672"/>
      <c r="AD29" s="672"/>
      <c r="AE29" s="49" t="s">
        <v>13</v>
      </c>
      <c r="AG29" s="58"/>
      <c r="AH29" s="58"/>
      <c r="AI29" s="58"/>
      <c r="AJ29" s="58"/>
      <c r="AK29" s="140" t="s">
        <v>188</v>
      </c>
      <c r="AL29" s="654" t="s">
        <v>189</v>
      </c>
      <c r="AM29" s="654"/>
      <c r="AN29" s="654"/>
      <c r="AO29" s="655"/>
      <c r="AP29" s="319"/>
      <c r="AQ29" s="322"/>
      <c r="AR29" s="667" t="s">
        <v>193</v>
      </c>
      <c r="AS29" s="663" t="s">
        <v>425</v>
      </c>
      <c r="AT29" s="663"/>
      <c r="AU29" s="664"/>
    </row>
    <row r="30" spans="2:48" ht="27" customHeight="1" thickBot="1" x14ac:dyDescent="0.2">
      <c r="B30" s="691" t="s">
        <v>374</v>
      </c>
      <c r="C30" s="680"/>
      <c r="D30" s="680"/>
      <c r="E30" s="681"/>
      <c r="F30" s="674">
        <v>286.2</v>
      </c>
      <c r="G30" s="675"/>
      <c r="H30" s="214" t="s">
        <v>198</v>
      </c>
      <c r="L30" s="683"/>
      <c r="O30" s="61"/>
      <c r="Q30" s="685">
        <f>+ROUND(Z28,1)+ROUND(Z29,1)+ROUND(Z30,1)</f>
        <v>392.4</v>
      </c>
      <c r="R30" s="719"/>
      <c r="S30" s="719"/>
      <c r="T30" s="719"/>
      <c r="U30" s="49" t="s">
        <v>16</v>
      </c>
      <c r="X30" s="727" t="s">
        <v>186</v>
      </c>
      <c r="Y30" s="728"/>
      <c r="Z30" s="671"/>
      <c r="AA30" s="672"/>
      <c r="AB30" s="672"/>
      <c r="AC30" s="672"/>
      <c r="AD30" s="672"/>
      <c r="AE30" s="49" t="s">
        <v>13</v>
      </c>
      <c r="AK30" s="656">
        <v>257.5</v>
      </c>
      <c r="AL30" s="657"/>
      <c r="AM30" s="657"/>
      <c r="AN30" s="657"/>
      <c r="AO30" s="57" t="s">
        <v>13</v>
      </c>
      <c r="AR30" s="668"/>
      <c r="AS30" s="665"/>
      <c r="AT30" s="665"/>
      <c r="AU30" s="666"/>
    </row>
    <row r="31" spans="2:48" ht="27" customHeight="1" thickTop="1" thickBot="1" x14ac:dyDescent="0.2">
      <c r="B31" s="691" t="s">
        <v>375</v>
      </c>
      <c r="C31" s="680"/>
      <c r="D31" s="680"/>
      <c r="E31" s="681"/>
      <c r="F31" s="674">
        <v>271</v>
      </c>
      <c r="G31" s="675"/>
      <c r="H31" s="214" t="s">
        <v>198</v>
      </c>
      <c r="L31" s="683"/>
      <c r="O31" s="61"/>
      <c r="X31"/>
      <c r="Y31"/>
      <c r="Z31" s="73" t="s">
        <v>91</v>
      </c>
      <c r="AJ31" s="132"/>
      <c r="AK31" s="660" t="str">
        <f>+IF(AK30=0,"",IF(AK27&lt;AK30,"エラー !：⑩の内数である⑪の量が⑩を超えています",""))</f>
        <v/>
      </c>
      <c r="AL31" s="660"/>
      <c r="AM31" s="660"/>
      <c r="AN31" s="660"/>
      <c r="AO31" s="660"/>
      <c r="AP31" s="660"/>
      <c r="AQ31" s="46"/>
      <c r="AR31" s="661">
        <v>37.9</v>
      </c>
      <c r="AS31" s="662"/>
      <c r="AT31" s="662"/>
      <c r="AU31" s="166" t="s">
        <v>13</v>
      </c>
      <c r="AV31" s="479"/>
    </row>
    <row r="32" spans="2:48" ht="27" customHeight="1" thickTop="1" thickBot="1" x14ac:dyDescent="0.2">
      <c r="B32" s="691" t="s">
        <v>424</v>
      </c>
      <c r="C32" s="680"/>
      <c r="D32" s="680"/>
      <c r="E32" s="681"/>
      <c r="F32" s="674">
        <v>0</v>
      </c>
      <c r="G32" s="675"/>
      <c r="H32" s="214" t="s">
        <v>198</v>
      </c>
      <c r="L32" s="683"/>
      <c r="O32" s="61"/>
      <c r="P32" s="148"/>
      <c r="Q32" s="56" t="s">
        <v>185</v>
      </c>
      <c r="R32" s="680" t="s">
        <v>37</v>
      </c>
      <c r="S32" s="722"/>
      <c r="T32" s="722"/>
      <c r="U32" s="723"/>
      <c r="V32" s="58"/>
      <c r="W32" s="58"/>
      <c r="X32"/>
      <c r="Y32"/>
      <c r="Z32" s="724" t="s">
        <v>368</v>
      </c>
      <c r="AA32" s="648"/>
      <c r="AB32" s="648"/>
      <c r="AC32" s="648"/>
      <c r="AD32" s="648"/>
      <c r="AE32" s="648" t="s">
        <v>194</v>
      </c>
      <c r="AF32" s="648"/>
      <c r="AG32" s="648"/>
      <c r="AH32" s="648"/>
      <c r="AI32" s="648"/>
      <c r="AJ32" s="648"/>
      <c r="AK32" s="648" t="s">
        <v>195</v>
      </c>
      <c r="AL32" s="648"/>
      <c r="AM32" s="648"/>
      <c r="AN32" s="649"/>
      <c r="AO32" s="208"/>
      <c r="AR32" s="483" t="str">
        <f>+IF(AR31=0,"",IF(AK27&lt;(AR24+AR27+AR31),"エラー !：⑩の内数である（⑫+⑬＋⑭）の量が⑩を超えています",""))</f>
        <v/>
      </c>
      <c r="AS32" s="478"/>
      <c r="AT32" s="478"/>
      <c r="AU32" s="478"/>
    </row>
    <row r="33" spans="2:61" ht="27" customHeight="1" thickBot="1" x14ac:dyDescent="0.2">
      <c r="B33" s="716" t="s">
        <v>409</v>
      </c>
      <c r="C33" s="717"/>
      <c r="D33" s="717"/>
      <c r="E33" s="718"/>
      <c r="F33" s="704">
        <v>42.2</v>
      </c>
      <c r="G33" s="705"/>
      <c r="H33" s="215" t="s">
        <v>198</v>
      </c>
      <c r="L33" s="684"/>
      <c r="Q33" s="671"/>
      <c r="R33" s="672"/>
      <c r="S33" s="672"/>
      <c r="T33" s="672"/>
      <c r="U33" s="49" t="s">
        <v>38</v>
      </c>
      <c r="V33" s="58"/>
      <c r="W33" s="58"/>
      <c r="X33"/>
      <c r="Y33"/>
      <c r="Z33" s="725"/>
      <c r="AA33" s="650"/>
      <c r="AB33" s="650"/>
      <c r="AC33" s="650"/>
      <c r="AD33" s="650"/>
      <c r="AE33" s="650"/>
      <c r="AF33" s="650"/>
      <c r="AG33" s="650"/>
      <c r="AH33" s="650"/>
      <c r="AI33" s="650"/>
      <c r="AJ33" s="650"/>
      <c r="AK33" s="650"/>
      <c r="AL33" s="650"/>
      <c r="AM33" s="650"/>
      <c r="AN33" s="651"/>
      <c r="AO33" s="208"/>
    </row>
    <row r="34" spans="2:61" ht="27" customHeight="1" x14ac:dyDescent="0.15">
      <c r="C34" s="310" t="str">
        <f>+IF(F30=0,"",IF(F29&lt;F30,"エラー !：上の表は、⑩の内数である⑪の量が⑩を超えています",""))</f>
        <v/>
      </c>
      <c r="Z34" s="726"/>
      <c r="AA34" s="652"/>
      <c r="AB34" s="652"/>
      <c r="AC34" s="652"/>
      <c r="AD34" s="652"/>
      <c r="AE34" s="652"/>
      <c r="AF34" s="652"/>
      <c r="AG34" s="652"/>
      <c r="AH34" s="652"/>
      <c r="AI34" s="652"/>
      <c r="AJ34" s="652"/>
      <c r="AK34" s="652"/>
      <c r="AL34" s="652"/>
      <c r="AM34" s="652"/>
      <c r="AN34" s="653"/>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2025-06-27T08:36:27Z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