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60" windowHeight="747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9" i="94" s="1"/>
  <c r="S55"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AL31" i="81" s="1"/>
  <c r="S52" i="94" s="1"/>
  <c r="N10" i="94"/>
  <c r="R38" i="94"/>
  <c r="R37" i="94" s="1"/>
  <c r="R19" i="94" s="1"/>
  <c r="R10" i="94" s="1"/>
  <c r="K38" i="94"/>
  <c r="K37" i="94" s="1"/>
  <c r="K19" i="94" s="1"/>
  <c r="K14"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S11" i="94" l="1"/>
  <c r="S13" i="94"/>
  <c r="S10" i="94"/>
  <c r="S12" i="94"/>
  <c r="S17" i="94"/>
  <c r="S16" i="94"/>
  <c r="S15" i="94"/>
  <c r="K15" i="94"/>
  <c r="K12" i="94"/>
  <c r="K9" i="94"/>
  <c r="K55" i="94" s="1"/>
  <c r="K10" i="94"/>
  <c r="K16" i="94"/>
  <c r="K17" i="94"/>
  <c r="K11" i="94"/>
  <c r="K18" i="94"/>
  <c r="K13"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l="1"/>
  <c r="M63" i="95" s="1"/>
  <c r="M40"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<sst xmlns="http://schemas.openxmlformats.org/spreadsheetml/2006/main" count="3275" uniqueCount="458">
  <si>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</si>
  <si>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</si>
  <si>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</si>
  <si>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</si>
  <si>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</si>
  <si>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</si>
  <si>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</si>
  <si>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</si>
  <si>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</si>
  <si>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</si>
  <si>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</si>
  <si>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</si>
  <si>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</si>
  <si>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</si>
  <si>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</si>
  <si>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</si>
  <si>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</si>
  <si>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</si>
  <si>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</si>
  <si>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</si>
  <si>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</si>
  <si>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</si>
  <si>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</si>
  <si>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</si>
  <si>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</si>
  <si>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</si>
  <si>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</si>
  <si>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</si>
  <si>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</si>
  <si>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</si>
  <si>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</si>
  <si>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</si>
  <si>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</si>
  <si>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</si>
  <si>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</si>
  <si>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</si>
  <si>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</si>
  <si>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</si>
  <si>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</si>
  <si>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</si>
  <si>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</si>
  <si>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</si>
  <si>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</si>
  <si>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</si>
  <si>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</si>
  <si>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</si>
  <si>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</si>
  <si>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</si>
  <si>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</si>
  <si>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</si>
  <si>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</si>
  <si>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</si>
  <si>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</si>
  <si>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</si>
  <si>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</si>
  <si>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</si>
  <si>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</si>
  <si>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</si>
  <si>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</si>
  <si>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</si>
  <si>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</si>
  <si>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</si>
  <si>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</si>
  <si>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</si>
  <si>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</si>
  <si>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</si>
  <si>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</si>
  <si>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</si>
  <si>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</si>
  <si>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</si>
  <si>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</si>
  <si>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</si>
  <si>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</si>
  <si>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</si>
  <si>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</si>
  <si>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</si>
  <si>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</si>
  <si>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</si>
  <si>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</si>
  <si>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</si>
  <si>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</si>
  <si>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</si>
  <si>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</si>
  <si>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</si>
  <si>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</si>
  <si>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</si>
  <si>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</si>
  <si>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</si>
  <si>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</si>
  <si>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</si>
  <si>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</si>
  <si>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</si>
  <si>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</si>
  <si>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</si>
  <si>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</si>
  <si>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</si>
  <si>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</si>
  <si>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</si>
  <si>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</si>
  <si>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</si>
  <si>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</si>
  <si>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</si>
  <si>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</si>
  <si>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</si>
  <si>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</si>
  <si>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</si>
  <si>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</si>
  <si>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</si>
  <si>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</si>
  <si>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</si>
  <si>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</si>
  <si>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</si>
  <si>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</si>
  <si>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</si>
  <si>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</si>
  <si>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</si>
  <si>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</si>
  <si>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</si>
  <si>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</si>
  <si>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</si>
  <si>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</si>
  <si>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</si>
  <si>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</si>
  <si>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</si>
  <si>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</si>
  <si>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</si>
  <si>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</si>
  <si>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</si>
  <si>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</si>
  <si>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</si>
  <si>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</si>
  <si>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</si>
  <si>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</si>
  <si>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</si>
  <si>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</si>
  <si>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</si>
  <si>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</si>
  <si>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</si>
  <si>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</si>
  <si>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</si>
  <si>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</si>
  <si>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</si>
  <si>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</si>
  <si>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</si>
  <si>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</si>
  <si>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</si>
  <si>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</si>
  <si>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</si>
  <si>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</si>
  <si>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</si>
  <si>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</si>
  <si>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</si>
  <si>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</si>
  <si>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</si>
  <si>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</si>
  <si>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</si>
  <si>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</si>
  <si>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</si>
  <si>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</si>
  <si>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</si>
  <si>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</si>
  <si>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</si>
  <si>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</si>
  <si>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</si>
  <si>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</si>
  <si>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</si>
  <si>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</si>
  <si>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</si>
  <si>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</si>
  <si>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</si>
  <si>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</si>
  <si>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</si>
  <si>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</si>
  <si>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</si>
  <si>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</si>
  <si>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</si>
  <si>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</si>
  <si>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</si>
  <si>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</si>
  <si>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</si>
  <si>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</si>
  <si>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</si>
  <si>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</si>
  <si>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</si>
  <si>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</si>
  <si>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</si>
  <si>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</si>
  <si>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</si>
  <si>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</si>
  <si>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</si>
  <si>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</si>
  <si>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</si>
  <si>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</si>
  <si>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</si>
  <si>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</si>
  <si>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</si>
  <si>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</si>
  <si>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</si>
  <si>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</si>
  <si>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</si>
  <si>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</si>
  <si>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</si>
  <si>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</si>
  <si>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</si>
  <si>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</si>
  <si>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</si>
  <si>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</si>
  <si>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</si>
  <si>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</si>
  <si>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</si>
  <si>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</si>
  <si>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</si>
  <si>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</si>
  <si>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</si>
  <si>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</si>
  <si>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</si>
  <si>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</si>
  <si>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</si>
  <si>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</si>
  <si>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</si>
  <si>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</si>
  <si>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</si>
  <si>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</si>
  <si>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</si>
  <si>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</si>
  <si>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</si>
  <si>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</si>
  <si>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</si>
  <si>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</si>
  <si>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</si>
  <si>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</si>
  <si>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</si>
  <si>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</si>
  <si>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</si>
  <si>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</si>
  <si>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</si>
  <si>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</si>
  <si>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</si>
  <si>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</si>
  <si>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</si>
  <si>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</si>
  <si>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</si>
  <si>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</si>
  <si>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</si>
  <si>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</si>
  <si>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</si>
  <si>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</si>
  <si>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</si>
  <si>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</si>
  <si>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</si>
  <si>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</si>
  <si>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</si>
  <si>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</si>
  <si>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</si>
  <si>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</si>
  <si>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</si>
  <si>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</si>
  <si>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</si>
  <si>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</si>
  <si>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</si>
  <si>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</si>
  <si>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</si>
  <si>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</si>
  <si>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</si>
  <si>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</si>
  <si>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</si>
  <si>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</si>
  <si>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</si>
  <si>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</si>
  <si>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</si>
  <si>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</si>
  <si>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</si>
  <si>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</si>
  <si>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</si>
  <si>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</si>
  <si>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</si>
  <si>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</si>
  <si>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</si>
  <si>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</si>
  <si>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</si>
  <si>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</si>
  <si>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</si>
  <si>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</si>
  <si>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</si>
  <si>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</si>
  <si>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</si>
  <si>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</si>
  <si>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</si>
  <si>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</si>
  <si>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</si>
  <si>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</si>
  <si>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</si>
  <si>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</si>
  <si>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</si>
  <si>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</si>
  <si>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</si>
  <si>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</si>
  <si>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</si>
  <si>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</si>
  <si>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</si>
  <si>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</si>
  <si>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</si>
  <si>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</si>
  <si>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</si>
  <si>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</si>
  <si>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</si>
  <si>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</si>
  <si>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</si>
  <si>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</si>
  <si>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</si>
  <si>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</si>
  <si>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</si>
  <si>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</si>
  <si>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</si>
  <si>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</si>
  <si>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</si>
  <si>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</si>
  <si>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</si>
  <si>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</si>
  <si>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</si>
  <si>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</si>
  <si>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</si>
  <si>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</si>
  <si>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</si>
  <si>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</si>
  <si>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</si>
  <si>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</si>
  <si>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</si>
  <si>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</si>
  <si>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</si>
  <si>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</si>
  <si>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</si>
  <si>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</si>
  <si>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</si>
  <si>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</si>
  <si>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</si>
  <si>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</si>
  <si>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</si>
  <si>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</si>
  <si>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</si>
  <si>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</si>
  <si>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</si>
  <si>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</si>
  <si>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</si>
  <si>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</si>
  <si>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</si>
  <si>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</si>
  <si>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</si>
  <si>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</si>
  <si>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</si>
  <si>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</si>
  <si>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</si>
  <si>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</si>
  <si>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</si>
  <si>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</si>
  <si>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</si>
  <si>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</si>
  <si>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</si>
  <si>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</si>
  <si>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</si>
  <si>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</si>
  <si>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</si>
  <si>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</si>
  <si>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</si>
  <si>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</si>
  <si>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</si>
  <si>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</si>
  <si>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</si>
  <si>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</si>
  <si>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</si>
  <si>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</si>
  <si>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</si>
  <si>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</si>
  <si>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</si>
  <si>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</si>
  <si>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</si>
  <si>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</si>
  <si>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</si>
  <si>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</si>
  <si>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</si>
  <si>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</si>
  <si>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</si>
  <si>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</si>
  <si>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</si>
  <si>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</si>
  <si>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</si>
  <si>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</si>
  <si>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</si>
  <si>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</si>
  <si>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</si>
  <si>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</si>
  <si>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</si>
  <si>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</si>
  <si>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</si>
  <si>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</si>
  <si>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</si>
  <si>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</si>
  <si>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</si>
  <si>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</si>
  <si>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</si>
  <si>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</si>
  <si>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</si>
  <si>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</si>
  <si>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</si>
  <si>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</si>
  <si>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</si>
  <si>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</si>
  <si>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</si>
  <si>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</si>
  <si>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</si>
  <si>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</si>
  <si>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</si>
  <si>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</si>
  <si>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</si>
  <si>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</si>
  <si>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</si>
  <si>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</si>
  <si>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</si>
  <si>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</si>
  <si>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</si>
  <si>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</si>
  <si>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</si>
  <si>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</si>
  <si>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</si>
  <si>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</si>
  <si>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</si>
  <si>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</si>
  <si>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</si>
  <si>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</si>
  <si>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</si>
  <si>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</si>
  <si>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</si>
  <si>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</si>
  <si>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</si>
  <si>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</si>
  <si>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</si>
  <si>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</si>
  <si>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令和    年    月    日</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</si>
  <si>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</si>
  <si>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</si>
  <si>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</si>
  <si>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</si>
  <si>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</si>
  <si>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</si>
  <si>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</si>
  <si>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</si>
  <si>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</si>
  <si>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</si>
  <si>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</si>
  <si>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</si>
  <si>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</si>
  <si>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横浜市鶴見区鶴見中央3-6-31</t>
  </si>
  <si>
    <t>岩瀬メッキ株式会社
代表取締役　岩瀬敬一</t>
  </si>
  <si>
    <t>岩瀬メッキ株式会社</t>
  </si>
  <si>
    <t>横浜市長</t>
  </si>
  <si>
    <t>金属製品への表面処理加工</t>
  </si>
  <si>
    <t>045-521-9667</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</si>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</sst>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49506" y="2233332"/>
          <a:ext cx="589205" cy="62753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49506" y="2223807"/>
          <a:ext cx="589205" cy="63705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53" zoomScaleNormal="100" zoomScaleSheetLayoutView="100" workbookViewId="0">
      <selection activeCell="F60" sqref="F60:O60"/>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457</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437</v>
      </c>
      <c r="M34" s="477"/>
      <c r="N34" s="477"/>
      <c r="O34" s="478"/>
      <c r="Q34" s="20"/>
      <c r="R34" s="20"/>
      <c r="S34" s="20"/>
    </row>
    <row r="35" spans="1:19" ht="11.25" customHeight="1" x14ac:dyDescent="0.15">
      <c r="C35" s="78"/>
      <c r="O35" s="80"/>
      <c r="Q35" s="20"/>
      <c r="R35" s="20"/>
      <c r="S35" s="20"/>
    </row>
    <row r="36" spans="1:19" ht="13.5" x14ac:dyDescent="0.15">
      <c r="C36" s="508" t="s">
        <v>454</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451</v>
      </c>
      <c r="K39" s="467"/>
      <c r="L39" s="468"/>
      <c r="M39" s="468"/>
      <c r="N39" s="468"/>
      <c r="O39" s="469"/>
      <c r="Q39" s="20"/>
      <c r="R39" s="20"/>
    </row>
    <row r="40" spans="1:19" ht="26.25" customHeight="1" x14ac:dyDescent="0.15">
      <c r="C40" s="78"/>
      <c r="H40" s="23" t="s">
        <v>7</v>
      </c>
      <c r="I40" s="23"/>
      <c r="J40" s="467" t="s">
        <v>452</v>
      </c>
      <c r="K40" s="467"/>
      <c r="L40" s="468"/>
      <c r="M40" s="468"/>
      <c r="N40" s="468"/>
      <c r="O40" s="469"/>
    </row>
    <row r="41" spans="1:19" x14ac:dyDescent="0.15">
      <c r="C41" s="78"/>
      <c r="J41" s="21" t="s">
        <v>8</v>
      </c>
      <c r="O41" s="79"/>
    </row>
    <row r="42" spans="1:19" x14ac:dyDescent="0.15">
      <c r="C42" s="78"/>
      <c r="J42" s="24" t="s">
        <v>9</v>
      </c>
      <c r="K42" s="24"/>
      <c r="L42" s="520" t="s">
        <v>456</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438</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453</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2079</v>
      </c>
      <c r="N48" s="483"/>
      <c r="O48" s="484"/>
    </row>
    <row r="49" spans="3:21" ht="18" customHeight="1" x14ac:dyDescent="0.15">
      <c r="C49" s="461" t="s">
        <v>11</v>
      </c>
      <c r="D49" s="462"/>
      <c r="E49" s="463"/>
      <c r="F49" s="516" t="s">
        <v>451</v>
      </c>
      <c r="G49" s="517"/>
      <c r="H49" s="517"/>
      <c r="I49" s="517"/>
      <c r="J49" s="517"/>
      <c r="K49" s="517"/>
      <c r="L49" s="126" t="s">
        <v>173</v>
      </c>
      <c r="M49" s="397"/>
      <c r="N49" s="485" t="s">
        <v>456</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135</v>
      </c>
      <c r="G52" s="421"/>
      <c r="H52" s="421"/>
      <c r="I52" s="421"/>
      <c r="J52" s="30" t="s">
        <v>47</v>
      </c>
      <c r="K52" s="30"/>
      <c r="L52" s="422" t="s">
        <v>455</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v>10</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4007</v>
      </c>
      <c r="I63" s="242" t="s">
        <v>4</v>
      </c>
      <c r="J63" s="441" t="s">
        <v>326</v>
      </c>
      <c r="K63" s="442"/>
      <c r="L63" s="443"/>
      <c r="M63" s="436">
        <f>+別紙!AA14</f>
        <v>27</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f>+別紙!AA15</f>
        <v>27</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t="str">
        <f>+別紙!AA16</f>
        <v>0</v>
      </c>
      <c r="N65" s="437"/>
      <c r="O65" s="386" t="s">
        <v>4</v>
      </c>
      <c r="P65" s="160"/>
      <c r="Q65" s="161"/>
      <c r="R65" s="161"/>
      <c r="S65" s="161"/>
    </row>
    <row r="66" spans="1:22" ht="24.75" customHeight="1" x14ac:dyDescent="0.15">
      <c r="C66" s="402"/>
      <c r="D66" s="438" t="s">
        <v>305</v>
      </c>
      <c r="E66" s="439"/>
      <c r="F66" s="439"/>
      <c r="G66" s="440"/>
      <c r="H66" s="387">
        <f>+別紙!AA12</f>
        <v>3980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439</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0.1</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0.1</v>
      </c>
      <c r="Q27" s="588"/>
      <c r="R27" s="588"/>
      <c r="S27" s="588"/>
      <c r="T27" s="44" t="s">
        <v>38</v>
      </c>
      <c r="U27" s="64"/>
      <c r="V27" s="64"/>
      <c r="Y27" s="62" t="s">
        <v>39</v>
      </c>
      <c r="Z27" s="65"/>
      <c r="AH27" s="53"/>
      <c r="AI27" s="53"/>
      <c r="AJ27" s="53"/>
      <c r="AK27" s="53"/>
      <c r="AL27" s="553">
        <f>+AH18+P27</f>
        <v>0.1</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0.1</v>
      </c>
      <c r="I29" s="584"/>
      <c r="J29" s="195" t="s">
        <v>199</v>
      </c>
      <c r="M29" s="558"/>
      <c r="P29" s="56"/>
      <c r="Q29" s="144"/>
      <c r="R29" s="51" t="s">
        <v>184</v>
      </c>
      <c r="S29" s="526" t="s">
        <v>33</v>
      </c>
      <c r="T29" s="573"/>
      <c r="U29" s="573"/>
      <c r="V29" s="574"/>
      <c r="W29" s="48"/>
      <c r="X29" s="66"/>
      <c r="Y29" s="536" t="s">
        <v>260</v>
      </c>
      <c r="Z29" s="537"/>
      <c r="AA29" s="538">
        <v>0.1</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0.1</v>
      </c>
      <c r="I30" s="584"/>
      <c r="J30" s="195" t="s">
        <v>199</v>
      </c>
      <c r="M30" s="558"/>
      <c r="P30" s="56"/>
      <c r="R30" s="587">
        <f>+ROUND(AA28,1)+ROUND(AA29,1)+ROUND(AA30,1)</f>
        <v>0.1</v>
      </c>
      <c r="S30" s="588"/>
      <c r="T30" s="588"/>
      <c r="U30" s="588"/>
      <c r="V30" s="44" t="s">
        <v>16</v>
      </c>
      <c r="Y30" s="536" t="s">
        <v>187</v>
      </c>
      <c r="Z30" s="537"/>
      <c r="AA30" s="538"/>
      <c r="AB30" s="539"/>
      <c r="AC30" s="539"/>
      <c r="AD30" s="539"/>
      <c r="AE30" s="539"/>
      <c r="AF30" s="44" t="s">
        <v>13</v>
      </c>
      <c r="AL30" s="524">
        <v>0.1</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岩瀬メッキ株式会社</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440</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441</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D34"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岩瀬メッキ株式会社</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4007</v>
      </c>
      <c r="I9" s="323">
        <f>IF(ｳ.廃油!D24&gt;0,ｳ.廃油!D24,IF(I$19&gt;0,"0",0))</f>
        <v>0</v>
      </c>
      <c r="J9" s="323">
        <f>IF(ｴ.廃酸!$D24&gt;0,ｴ.廃酸!D24,IF(J$19&gt;0,"0",0))</f>
        <v>0</v>
      </c>
      <c r="K9" s="323" t="str">
        <f>IF(ｵ.廃ｱﾙｶﾘ!$D24&gt;0,ｵ.廃ｱﾙｶﾘ!D24,IF(K$19&gt;0,"0",0))</f>
        <v>0</v>
      </c>
      <c r="L9" s="323" t="str">
        <f>IF(ｶ.廃ﾌﾟﾗ類!D24&gt;0,ｶ.廃ﾌﾟﾗ類!D24,IF(L$19&gt;0,"0",0))</f>
        <v>0</v>
      </c>
      <c r="M9" s="323">
        <f>IF(ｷ.紙くず!D24&gt;0,ｷ.紙くず!D24,IF(M$19&gt;0,"0",0))</f>
        <v>0</v>
      </c>
      <c r="N9" s="323">
        <f>IF(ｸ.木くず!D24&gt;0,ｸ.木くず!D24,IF(N$19&gt;0,"0",0))</f>
        <v>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t="str">
        <f>IF(ｽ.金属くず!D24&gt;0,ｽ.金属くず!D24,IF(S$19&gt;0,"0",0))</f>
        <v>0</v>
      </c>
      <c r="T9" s="323">
        <f>IF(ｾ.ｶﾞﾗｽ･ｺﾝｸﾘ･陶磁器くず!D24&gt;0,ｾ.ｶﾞﾗｽ･ｺﾝｸﾘ･陶磁器くず!D24,IF(T$19&gt;0,"0",0))</f>
        <v>0</v>
      </c>
      <c r="U9" s="323">
        <f>IF(ｿ.鉱さい!D24&gt;0,ｿ.鉱さい!D24,IF(U$19&gt;0,"0",0))</f>
        <v>0</v>
      </c>
      <c r="V9" s="323">
        <f>IF(ﾀ.がれき類!D24&gt;0,ﾀ.がれき類!D24,IF(V$19&gt;0,"0",0))</f>
        <v>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0</v>
      </c>
      <c r="AA9" s="325">
        <f>IF(SUM(G9:Z9)&gt;0,SUM(G9:Z9),IF(AA$19&gt;0,"0",0))</f>
        <v>4007</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t="str">
        <f>IF(ｵ.廃ｱﾙｶﾘ!$D25&gt;0,ｵ.廃ｱﾙｶﾘ!D25,IF(K$19&gt;0,"0",0))</f>
        <v>0</v>
      </c>
      <c r="L10" s="326" t="str">
        <f>IF(ｶ.廃ﾌﾟﾗ類!D25&gt;0,ｶ.廃ﾌﾟﾗ類!D25,IF(L$19&gt;0,"0",0))</f>
        <v>0</v>
      </c>
      <c r="M10" s="326">
        <f>IF(ｷ.紙くず!D25&gt;0,ｷ.紙くず!D25,IF(M$19&gt;0,"0",0))</f>
        <v>0</v>
      </c>
      <c r="N10" s="326">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f>IF(ｾ.ｶﾞﾗｽ･ｺﾝｸﾘ･陶磁器くず!D25&gt;0,ｾ.ｶﾞﾗｽ･ｺﾝｸﾘ･陶磁器くず!D25,IF(T$19&gt;0,"0",0))</f>
        <v>0</v>
      </c>
      <c r="U10" s="326">
        <f>IF(ｿ.鉱さい!D25&gt;0,ｿ.鉱さい!D25,IF(U$19&gt;0,"0",0))</f>
        <v>0</v>
      </c>
      <c r="V10" s="326">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t="str">
        <f>IF(ｵ.廃ｱﾙｶﾘ!$D26&gt;0,ｵ.廃ｱﾙｶﾘ!D26,IF(K$19&gt;0,"0",0))</f>
        <v>0</v>
      </c>
      <c r="L11" s="329" t="str">
        <f>IF(ｶ.廃ﾌﾟﾗ類!D26&gt;0,ｶ.廃ﾌﾟﾗ類!D26,IF(L$19&gt;0,"0",0))</f>
        <v>0</v>
      </c>
      <c r="M11" s="329">
        <f>IF(ｷ.紙くず!D26&gt;0,ｷ.紙くず!D26,IF(M$19&gt;0,"0",0))</f>
        <v>0</v>
      </c>
      <c r="N11" s="329">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f>IF(ｾ.ｶﾞﾗｽ･ｺﾝｸﾘ･陶磁器くず!D26&gt;0,ｾ.ｶﾞﾗｽ･ｺﾝｸﾘ･陶磁器くず!D26,IF(T$19&gt;0,"0",0))</f>
        <v>0</v>
      </c>
      <c r="U11" s="329">
        <f>IF(ｿ.鉱さい!D26&gt;0,ｿ.鉱さい!D26,IF(U$19&gt;0,"0",0))</f>
        <v>0</v>
      </c>
      <c r="V11" s="329">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f>IF(ｲ.汚泥!D27&gt;0,ｲ.汚泥!D27,IF(H$19&gt;0,"0",0))</f>
        <v>3980</v>
      </c>
      <c r="I12" s="329">
        <f>IF(ｳ.廃油!D27&gt;0,ｳ.廃油!D27,IF(I$19&gt;0,"0",0))</f>
        <v>0</v>
      </c>
      <c r="J12" s="329">
        <f>IF(ｴ.廃酸!$D27&gt;0,ｴ.廃酸!D27,IF(J$19&gt;0,"0",0))</f>
        <v>0</v>
      </c>
      <c r="K12" s="329" t="str">
        <f>IF(ｵ.廃ｱﾙｶﾘ!$D27&gt;0,ｵ.廃ｱﾙｶﾘ!D27,IF(K$19&gt;0,"0",0))</f>
        <v>0</v>
      </c>
      <c r="L12" s="329" t="str">
        <f>IF(ｶ.廃ﾌﾟﾗ類!D27&gt;0,ｶ.廃ﾌﾟﾗ類!D27,IF(L$19&gt;0,"0",0))</f>
        <v>0</v>
      </c>
      <c r="M12" s="329">
        <f>IF(ｷ.紙くず!D27&gt;0,ｷ.紙くず!D27,IF(M$19&gt;0,"0",0))</f>
        <v>0</v>
      </c>
      <c r="N12" s="329">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f>IF(ｾ.ｶﾞﾗｽ･ｺﾝｸﾘ･陶磁器くず!D27&gt;0,ｾ.ｶﾞﾗｽ･ｺﾝｸﾘ･陶磁器くず!D27,IF(T$19&gt;0,"0",0))</f>
        <v>0</v>
      </c>
      <c r="U12" s="329">
        <f>IF(ｿ.鉱さい!D27&gt;0,ｿ.鉱さい!D27,IF(U$19&gt;0,"0",0))</f>
        <v>0</v>
      </c>
      <c r="V12" s="329">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f>IF(ﾄ.混合廃棄物その他!D27&gt;0,ﾄ.混合廃棄物その他!D27,IF(Z$19&gt;0,"0",0))</f>
        <v>0</v>
      </c>
      <c r="AA12" s="331">
        <f t="shared" si="0"/>
        <v>3980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t="str">
        <f>IF(ｵ.廃ｱﾙｶﾘ!$D28&gt;0,ｵ.廃ｱﾙｶﾘ!D28,IF(K$19&gt;0,"0",0))</f>
        <v>0</v>
      </c>
      <c r="L13" s="329" t="str">
        <f>IF(ｶ.廃ﾌﾟﾗ類!D28&gt;0,ｶ.廃ﾌﾟﾗ類!D28,IF(L$19&gt;0,"0",0))</f>
        <v>0</v>
      </c>
      <c r="M13" s="329">
        <f>IF(ｷ.紙くず!D28&gt;0,ｷ.紙くず!D28,IF(M$19&gt;0,"0",0))</f>
        <v>0</v>
      </c>
      <c r="N13" s="329">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f>IF(ｾ.ｶﾞﾗｽ･ｺﾝｸﾘ･陶磁器くず!D28&gt;0,ｾ.ｶﾞﾗｽ･ｺﾝｸﾘ･陶磁器くず!D28,IF(T$19&gt;0,"0",0))</f>
        <v>0</v>
      </c>
      <c r="U13" s="329">
        <f>IF(ｿ.鉱さい!D28&gt;0,ｿ.鉱さい!D28,IF(U$19&gt;0,"0",0))</f>
        <v>0</v>
      </c>
      <c r="V13" s="329">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27</v>
      </c>
      <c r="I14" s="329">
        <f>IF(ｳ.廃油!D29&gt;0,ｳ.廃油!D29,IF(I$19&gt;0,"0",0))</f>
        <v>0</v>
      </c>
      <c r="J14" s="329">
        <f>IF(ｴ.廃酸!$D29&gt;0,ｴ.廃酸!D29,IF(J$19&gt;0,"0",0))</f>
        <v>0</v>
      </c>
      <c r="K14" s="329" t="str">
        <f>IF(ｵ.廃ｱﾙｶﾘ!$D29&gt;0,ｵ.廃ｱﾙｶﾘ!D29,IF(K$19&gt;0,"0",0))</f>
        <v>0</v>
      </c>
      <c r="L14" s="329" t="str">
        <f>IF(ｶ.廃ﾌﾟﾗ類!D29&gt;0,ｶ.廃ﾌﾟﾗ類!D29,IF(L$19&gt;0,"0",0))</f>
        <v>0</v>
      </c>
      <c r="M14" s="329">
        <f>IF(ｷ.紙くず!D29&gt;0,ｷ.紙くず!D29,IF(M$19&gt;0,"0",0))</f>
        <v>0</v>
      </c>
      <c r="N14" s="329">
        <f>IF(ｸ.木くず!D29&gt;0,ｸ.木くず!D29,IF(N$19&gt;0,"0",0))</f>
        <v>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t="str">
        <f>IF(ｽ.金属くず!D29&gt;0,ｽ.金属くず!D29,IF(S$19&gt;0,"0",0))</f>
        <v>0</v>
      </c>
      <c r="T14" s="329">
        <f>IF(ｾ.ｶﾞﾗｽ･ｺﾝｸﾘ･陶磁器くず!D29&gt;0,ｾ.ｶﾞﾗｽ･ｺﾝｸﾘ･陶磁器くず!D29,IF(T$19&gt;0,"0",0))</f>
        <v>0</v>
      </c>
      <c r="U14" s="329">
        <f>IF(ｿ.鉱さい!D29&gt;0,ｿ.鉱さい!D29,IF(U$19&gt;0,"0",0))</f>
        <v>0</v>
      </c>
      <c r="V14" s="329">
        <f>IF(ﾀ.がれき類!D29&gt;0,ﾀ.がれき類!D29,IF(V$19&gt;0,"0",0))</f>
        <v>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0</v>
      </c>
      <c r="AA14" s="331">
        <f t="shared" si="0"/>
        <v>27</v>
      </c>
    </row>
    <row r="15" spans="2:27" ht="24" customHeight="1" x14ac:dyDescent="0.15">
      <c r="B15" s="169" t="s">
        <v>246</v>
      </c>
      <c r="C15" s="679" t="s">
        <v>244</v>
      </c>
      <c r="D15" s="679"/>
      <c r="E15" s="679"/>
      <c r="F15" s="680"/>
      <c r="G15" s="329">
        <f>IF(ｱ.燃え殻!D30&gt;0,ｱ.燃え殻!D30,IF(G$19&gt;0,"0",0))</f>
        <v>0</v>
      </c>
      <c r="H15" s="329">
        <f>IF(ｲ.汚泥!D30&gt;0,ｲ.汚泥!D30,IF(H$19&gt;0,"0",0))</f>
        <v>27</v>
      </c>
      <c r="I15" s="329">
        <f>IF(ｳ.廃油!D30&gt;0,ｳ.廃油!D30,IF(I$19&gt;0,"0",0))</f>
        <v>0</v>
      </c>
      <c r="J15" s="329">
        <f>IF(ｴ.廃酸!$D30&gt;0,ｴ.廃酸!D30,IF(J$19&gt;0,"0",0))</f>
        <v>0</v>
      </c>
      <c r="K15" s="329" t="str">
        <f>IF(ｵ.廃ｱﾙｶﾘ!$D30&gt;0,ｵ.廃ｱﾙｶﾘ!D30,IF(K$19&gt;0,"0",0))</f>
        <v>0</v>
      </c>
      <c r="L15" s="329" t="str">
        <f>IF(ｶ.廃ﾌﾟﾗ類!D30&gt;0,ｶ.廃ﾌﾟﾗ類!D30,IF(L$19&gt;0,"0",0))</f>
        <v>0</v>
      </c>
      <c r="M15" s="329">
        <f>IF(ｷ.紙くず!D30&gt;0,ｷ.紙くず!D30,IF(M$19&gt;0,"0",0))</f>
        <v>0</v>
      </c>
      <c r="N15" s="329">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f>IF(ｾ.ｶﾞﾗｽ･ｺﾝｸﾘ･陶磁器くず!D30&gt;0,ｾ.ｶﾞﾗｽ･ｺﾝｸﾘ･陶磁器くず!D30,IF(T$19&gt;0,"0",0))</f>
        <v>0</v>
      </c>
      <c r="U15" s="329">
        <f>IF(ｿ.鉱さい!D30&gt;0,ｿ.鉱さい!D30,IF(U$19&gt;0,"0",0))</f>
        <v>0</v>
      </c>
      <c r="V15" s="329">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0</v>
      </c>
      <c r="AA15" s="331">
        <f t="shared" si="0"/>
        <v>27</v>
      </c>
    </row>
    <row r="16" spans="2:27" ht="24" customHeight="1" x14ac:dyDescent="0.15">
      <c r="B16" s="169" t="s">
        <v>247</v>
      </c>
      <c r="C16" s="679" t="s">
        <v>245</v>
      </c>
      <c r="D16" s="679"/>
      <c r="E16" s="679"/>
      <c r="F16" s="680"/>
      <c r="G16" s="329">
        <f>IF(ｱ.燃え殻!D31&gt;0,ｱ.燃え殻!D31,IF(G$19&gt;0,"0",0))</f>
        <v>0</v>
      </c>
      <c r="H16" s="329" t="str">
        <f>IF(ｲ.汚泥!D31&gt;0,ｲ.汚泥!D31,IF(H$19&gt;0,"0",0))</f>
        <v>0</v>
      </c>
      <c r="I16" s="329">
        <f>IF(ｳ.廃油!D31&gt;0,ｳ.廃油!D31,IF(I$19&gt;0,"0",0))</f>
        <v>0</v>
      </c>
      <c r="J16" s="329">
        <f>IF(ｴ.廃酸!$D31&gt;0,ｴ.廃酸!D31,IF(J$19&gt;0,"0",0))</f>
        <v>0</v>
      </c>
      <c r="K16" s="329" t="str">
        <f>IF(ｵ.廃ｱﾙｶﾘ!$D31&gt;0,ｵ.廃ｱﾙｶﾘ!D31,IF(K$19&gt;0,"0",0))</f>
        <v>0</v>
      </c>
      <c r="L16" s="329" t="str">
        <f>IF(ｶ.廃ﾌﾟﾗ類!D31&gt;0,ｶ.廃ﾌﾟﾗ類!D31,IF(L$19&gt;0,"0",0))</f>
        <v>0</v>
      </c>
      <c r="M16" s="329">
        <f>IF(ｷ.紙くず!D31&gt;0,ｷ.紙くず!D31,IF(M$19&gt;0,"0",0))</f>
        <v>0</v>
      </c>
      <c r="N16" s="329">
        <f>IF(ｸ.木くず!D31&gt;0,ｸ.木くず!D31,IF(N$19&gt;0,"0",0))</f>
        <v>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t="str">
        <f>IF(ｽ.金属くず!D31&gt;0,ｽ.金属くず!D31,IF(S$19&gt;0,"0",0))</f>
        <v>0</v>
      </c>
      <c r="T16" s="329">
        <f>IF(ｾ.ｶﾞﾗｽ･ｺﾝｸﾘ･陶磁器くず!D31&gt;0,ｾ.ｶﾞﾗｽ･ｺﾝｸﾘ･陶磁器くず!D31,IF(T$19&gt;0,"0",0))</f>
        <v>0</v>
      </c>
      <c r="U16" s="329">
        <f>IF(ｿ.鉱さい!D31&gt;0,ｿ.鉱さい!D31,IF(U$19&gt;0,"0",0))</f>
        <v>0</v>
      </c>
      <c r="V16" s="329">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0</v>
      </c>
      <c r="AA16" s="331" t="str">
        <f t="shared" si="0"/>
        <v>0</v>
      </c>
    </row>
    <row r="17" spans="2:27" ht="24" customHeight="1" x14ac:dyDescent="0.15">
      <c r="B17" s="169"/>
      <c r="C17" s="679" t="s">
        <v>445</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t="str">
        <f>IF(ｵ.廃ｱﾙｶﾘ!$D32&gt;0,ｵ.廃ｱﾙｶﾘ!D32,IF(K$19&gt;0,"0",0))</f>
        <v>0</v>
      </c>
      <c r="L17" s="329" t="str">
        <f>IF(ｶ.廃ﾌﾟﾗ類!D32&gt;0,ｶ.廃ﾌﾟﾗ類!D32,IF(L$19&gt;0,"0",0))</f>
        <v>0</v>
      </c>
      <c r="M17" s="329">
        <f>IF(ｷ.紙くず!D32&gt;0,ｷ.紙くず!D32,IF(M$19&gt;0,"0",0))</f>
        <v>0</v>
      </c>
      <c r="N17" s="329">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f>IF(ｾ.ｶﾞﾗｽ･ｺﾝｸﾘ･陶磁器くず!D32&gt;0,ｾ.ｶﾞﾗｽ･ｺﾝｸﾘ･陶磁器くず!D32,IF(T$19&gt;0,"0",0))</f>
        <v>0</v>
      </c>
      <c r="U17" s="329">
        <f>IF(ｿ.鉱さい!D32&gt;0,ｿ.鉱さい!D32,IF(U$19&gt;0,"0",0))</f>
        <v>0</v>
      </c>
      <c r="V17" s="329">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t="str">
        <f>IF(ｵ.廃ｱﾙｶﾘ!$D33&gt;0,ｵ.廃ｱﾙｶﾘ!D33,IF(K$19&gt;0,"0",0))</f>
        <v>0</v>
      </c>
      <c r="L18" s="332" t="str">
        <f>IF(ｶ.廃ﾌﾟﾗ類!D33&gt;0,ｶ.廃ﾌﾟﾗ類!D33,IF(L$19&gt;0,"0",0))</f>
        <v>0</v>
      </c>
      <c r="M18" s="332">
        <f>IF(ｷ.紙くず!D33&gt;0,ｷ.紙くず!D33,IF(M$19&gt;0,"0",0))</f>
        <v>0</v>
      </c>
      <c r="N18" s="332">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f>IF(ｾ.ｶﾞﾗｽ･ｺﾝｸﾘ･陶磁器くず!D33&gt;0,ｾ.ｶﾞﾗｽ･ｺﾝｸﾘ･陶磁器くず!D33,IF(T$19&gt;0,"0",0))</f>
        <v>0</v>
      </c>
      <c r="U18" s="332">
        <f>IF(ｿ.鉱さい!D33&gt;0,ｿ.鉱さい!D33,IF(U$19&gt;0,"0",0))</f>
        <v>0</v>
      </c>
      <c r="V18" s="332">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2640</v>
      </c>
      <c r="I19" s="335">
        <f t="shared" si="1"/>
        <v>0</v>
      </c>
      <c r="J19" s="335">
        <f t="shared" si="1"/>
        <v>0</v>
      </c>
      <c r="K19" s="335">
        <f t="shared" si="1"/>
        <v>10.5</v>
      </c>
      <c r="L19" s="335">
        <f t="shared" si="1"/>
        <v>1</v>
      </c>
      <c r="M19" s="335">
        <f t="shared" si="1"/>
        <v>0</v>
      </c>
      <c r="N19" s="335">
        <f t="shared" si="1"/>
        <v>0</v>
      </c>
      <c r="O19" s="335">
        <f t="shared" si="1"/>
        <v>0</v>
      </c>
      <c r="P19" s="335">
        <f t="shared" si="1"/>
        <v>0</v>
      </c>
      <c r="Q19" s="335">
        <f t="shared" si="1"/>
        <v>0</v>
      </c>
      <c r="R19" s="335">
        <f t="shared" si="1"/>
        <v>0</v>
      </c>
      <c r="S19" s="335">
        <f t="shared" si="1"/>
        <v>0.1</v>
      </c>
      <c r="T19" s="335">
        <f t="shared" si="1"/>
        <v>0</v>
      </c>
      <c r="U19" s="335">
        <f t="shared" si="1"/>
        <v>0</v>
      </c>
      <c r="V19" s="335">
        <f t="shared" si="1"/>
        <v>0</v>
      </c>
      <c r="W19" s="335">
        <f t="shared" si="1"/>
        <v>0</v>
      </c>
      <c r="X19" s="335">
        <f t="shared" si="1"/>
        <v>0</v>
      </c>
      <c r="Y19" s="335">
        <f t="shared" si="1"/>
        <v>0</v>
      </c>
      <c r="Z19" s="336">
        <f t="shared" si="1"/>
        <v>0</v>
      </c>
      <c r="AA19" s="337">
        <f t="shared" ref="AA19:AA25" si="2">SUM(G19:Z19)</f>
        <v>2651.6</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2640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2640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13.2</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13.2</v>
      </c>
    </row>
    <row r="27" spans="2:27" ht="24" customHeight="1" x14ac:dyDescent="0.15">
      <c r="B27" s="167"/>
      <c r="C27" s="663"/>
      <c r="D27" s="172" t="s">
        <v>25</v>
      </c>
      <c r="E27" s="659" t="s">
        <v>291</v>
      </c>
      <c r="F27" s="660"/>
      <c r="G27" s="356">
        <f t="shared" ref="G27:Z27" si="5">+G23-G26</f>
        <v>0</v>
      </c>
      <c r="H27" s="356">
        <f t="shared" si="5"/>
        <v>2626.8</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2626.8</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13.2</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13.2</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13.2</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13.2</v>
      </c>
    </row>
    <row r="37" spans="2:27" ht="24" customHeight="1" x14ac:dyDescent="0.15">
      <c r="B37" s="167"/>
      <c r="C37" s="650" t="s">
        <v>174</v>
      </c>
      <c r="D37" s="123" t="s">
        <v>180</v>
      </c>
      <c r="E37" s="657" t="s">
        <v>237</v>
      </c>
      <c r="F37" s="658"/>
      <c r="G37" s="371">
        <f t="shared" ref="G37:Z37" si="8">+G38+G42</f>
        <v>0</v>
      </c>
      <c r="H37" s="371">
        <f t="shared" si="8"/>
        <v>0</v>
      </c>
      <c r="I37" s="371">
        <f t="shared" si="8"/>
        <v>0</v>
      </c>
      <c r="J37" s="371">
        <f t="shared" si="8"/>
        <v>0</v>
      </c>
      <c r="K37" s="371">
        <f t="shared" si="8"/>
        <v>10.5</v>
      </c>
      <c r="L37" s="371">
        <f t="shared" si="8"/>
        <v>1</v>
      </c>
      <c r="M37" s="371">
        <f t="shared" si="8"/>
        <v>0</v>
      </c>
      <c r="N37" s="371">
        <f t="shared" si="8"/>
        <v>0</v>
      </c>
      <c r="O37" s="371">
        <f t="shared" si="8"/>
        <v>0</v>
      </c>
      <c r="P37" s="371">
        <f t="shared" si="8"/>
        <v>0</v>
      </c>
      <c r="Q37" s="371">
        <f t="shared" si="8"/>
        <v>0</v>
      </c>
      <c r="R37" s="371">
        <f t="shared" si="8"/>
        <v>0</v>
      </c>
      <c r="S37" s="371">
        <f t="shared" si="8"/>
        <v>0.1</v>
      </c>
      <c r="T37" s="371">
        <f t="shared" si="8"/>
        <v>0</v>
      </c>
      <c r="U37" s="371">
        <f t="shared" si="8"/>
        <v>0</v>
      </c>
      <c r="V37" s="371">
        <f t="shared" si="8"/>
        <v>0</v>
      </c>
      <c r="W37" s="371">
        <f t="shared" si="8"/>
        <v>0</v>
      </c>
      <c r="X37" s="371">
        <f t="shared" si="8"/>
        <v>0</v>
      </c>
      <c r="Y37" s="371">
        <f t="shared" si="8"/>
        <v>0</v>
      </c>
      <c r="Z37" s="372">
        <f t="shared" si="8"/>
        <v>0</v>
      </c>
      <c r="AA37" s="373">
        <f t="shared" si="4"/>
        <v>11.6</v>
      </c>
    </row>
    <row r="38" spans="2:27" ht="24" customHeight="1" x14ac:dyDescent="0.15">
      <c r="B38" s="167"/>
      <c r="C38" s="650"/>
      <c r="D38" s="208"/>
      <c r="E38" s="206" t="s">
        <v>264</v>
      </c>
      <c r="F38" s="394"/>
      <c r="G38" s="362">
        <f t="shared" ref="G38:Z38" si="9">SUM(G39:G41)</f>
        <v>0</v>
      </c>
      <c r="H38" s="362">
        <f t="shared" si="9"/>
        <v>0</v>
      </c>
      <c r="I38" s="362">
        <f t="shared" si="9"/>
        <v>0</v>
      </c>
      <c r="J38" s="362">
        <f t="shared" si="9"/>
        <v>0</v>
      </c>
      <c r="K38" s="362">
        <f t="shared" si="9"/>
        <v>10.5</v>
      </c>
      <c r="L38" s="362">
        <f t="shared" si="9"/>
        <v>0</v>
      </c>
      <c r="M38" s="362">
        <f t="shared" si="9"/>
        <v>0</v>
      </c>
      <c r="N38" s="362">
        <f t="shared" si="9"/>
        <v>0</v>
      </c>
      <c r="O38" s="362">
        <f t="shared" si="9"/>
        <v>0</v>
      </c>
      <c r="P38" s="362">
        <f t="shared" si="9"/>
        <v>0</v>
      </c>
      <c r="Q38" s="362">
        <f t="shared" si="9"/>
        <v>0</v>
      </c>
      <c r="R38" s="362">
        <f t="shared" si="9"/>
        <v>0</v>
      </c>
      <c r="S38" s="362">
        <f t="shared" si="9"/>
        <v>0.1</v>
      </c>
      <c r="T38" s="362">
        <f t="shared" si="9"/>
        <v>0</v>
      </c>
      <c r="U38" s="362">
        <f t="shared" si="9"/>
        <v>0</v>
      </c>
      <c r="V38" s="362">
        <f t="shared" si="9"/>
        <v>0</v>
      </c>
      <c r="W38" s="362">
        <f t="shared" si="9"/>
        <v>0</v>
      </c>
      <c r="X38" s="362">
        <f t="shared" si="9"/>
        <v>0</v>
      </c>
      <c r="Y38" s="362">
        <f t="shared" si="9"/>
        <v>0</v>
      </c>
      <c r="Z38" s="363">
        <f t="shared" si="9"/>
        <v>0</v>
      </c>
      <c r="AA38" s="364">
        <f t="shared" si="4"/>
        <v>10.6</v>
      </c>
    </row>
    <row r="39" spans="2:27" ht="24" customHeight="1" x14ac:dyDescent="0.15">
      <c r="B39" s="167"/>
      <c r="C39" s="650"/>
      <c r="D39" s="209"/>
      <c r="E39" s="204"/>
      <c r="F39" s="202" t="s">
        <v>236</v>
      </c>
      <c r="G39" s="365">
        <f>+ｱ.燃え殻!$AA$28</f>
        <v>0</v>
      </c>
      <c r="H39" s="365">
        <f>+ｲ.汚泥!$AA$28</f>
        <v>0</v>
      </c>
      <c r="I39" s="365">
        <f>+ｳ.廃油!$AA$28</f>
        <v>0</v>
      </c>
      <c r="J39" s="365">
        <f>+ｴ.廃酸!$AA$28</f>
        <v>0</v>
      </c>
      <c r="K39" s="365">
        <f>+ｵ.廃ｱﾙｶﾘ!$AA$28</f>
        <v>0</v>
      </c>
      <c r="L39" s="365">
        <f>+ｶ.廃ﾌﾟﾗ類!$AA$28</f>
        <v>0</v>
      </c>
      <c r="M39" s="365">
        <f>+ｷ.紙くず!$AA$28</f>
        <v>0</v>
      </c>
      <c r="N39" s="365">
        <f>+ｸ.木くず!$AA$28</f>
        <v>0</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0</v>
      </c>
      <c r="U39" s="365">
        <f>+ｿ.鉱さい!$AA$28</f>
        <v>0</v>
      </c>
      <c r="V39" s="365">
        <f>+ﾀ.がれき類!$AA$28</f>
        <v>0</v>
      </c>
      <c r="W39" s="365">
        <f>+ﾁ.動物のふん尿!$AA$28</f>
        <v>0</v>
      </c>
      <c r="X39" s="365">
        <f>+ﾂ.動物の死体!$AA$28</f>
        <v>0</v>
      </c>
      <c r="Y39" s="365">
        <f>+ﾃ.ばいじん!$AA$28</f>
        <v>0</v>
      </c>
      <c r="Z39" s="366">
        <f>+ﾄ.混合廃棄物その他!$AA$28</f>
        <v>0</v>
      </c>
      <c r="AA39" s="367">
        <f t="shared" si="4"/>
        <v>0</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10.5</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0.1</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10.6</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1</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1</v>
      </c>
    </row>
    <row r="43" spans="2:27" ht="24" customHeight="1" x14ac:dyDescent="0.15">
      <c r="B43" s="167"/>
      <c r="C43" s="122" t="s">
        <v>238</v>
      </c>
      <c r="D43" s="655" t="s">
        <v>296</v>
      </c>
      <c r="E43" s="655"/>
      <c r="F43" s="656"/>
      <c r="G43" s="374">
        <f>+ｱ.燃え殻!$AL$27</f>
        <v>0</v>
      </c>
      <c r="H43" s="374">
        <f>+ｲ.汚泥!$AL$27</f>
        <v>13.2</v>
      </c>
      <c r="I43" s="374">
        <f>+ｳ.廃油!$AL$27</f>
        <v>0</v>
      </c>
      <c r="J43" s="374">
        <f>+ｴ.廃酸!$AL$27</f>
        <v>0</v>
      </c>
      <c r="K43" s="374">
        <f>+ｵ.廃ｱﾙｶﾘ!$AL$27</f>
        <v>10.5</v>
      </c>
      <c r="L43" s="374">
        <f>+ｶ.廃ﾌﾟﾗ類!$AL$27</f>
        <v>1</v>
      </c>
      <c r="M43" s="374">
        <f>+ｷ.紙くず!$AL$27</f>
        <v>0</v>
      </c>
      <c r="N43" s="374">
        <f>+ｸ.木くず!$AL$27</f>
        <v>0</v>
      </c>
      <c r="O43" s="374">
        <f>+ｹ.繊維くず!$AL$27</f>
        <v>0</v>
      </c>
      <c r="P43" s="374">
        <f>+ｺ.動植物性残さ!$AL$27</f>
        <v>0</v>
      </c>
      <c r="Q43" s="374">
        <f>+ｻ.動物系固形不要物!$AL$27</f>
        <v>0</v>
      </c>
      <c r="R43" s="374">
        <f>+ｼ.ｺﾞﾑくず!$AL$27</f>
        <v>0</v>
      </c>
      <c r="S43" s="374">
        <f>+ｽ.金属くず!$AL$27</f>
        <v>0.1</v>
      </c>
      <c r="T43" s="374">
        <f>+ｾ.ｶﾞﾗｽ･ｺﾝｸﾘ･陶磁器くず!$AL$27</f>
        <v>0</v>
      </c>
      <c r="U43" s="374">
        <f>+ｿ.鉱さい!$AL$27</f>
        <v>0</v>
      </c>
      <c r="V43" s="374">
        <f>+ﾀ.がれき類!$AL$27</f>
        <v>0</v>
      </c>
      <c r="W43" s="374">
        <f>+ﾁ.動物のふん尿!$AL$27</f>
        <v>0</v>
      </c>
      <c r="X43" s="374">
        <f>+ﾂ.動物の死体!$AL$27</f>
        <v>0</v>
      </c>
      <c r="Y43" s="374">
        <f>+ﾃ.ばいじん!$AL$27</f>
        <v>0</v>
      </c>
      <c r="Z43" s="375">
        <f>+ﾄ.混合廃棄物その他!$AL$27</f>
        <v>0</v>
      </c>
      <c r="AA43" s="376">
        <f t="shared" si="4"/>
        <v>24.8</v>
      </c>
    </row>
    <row r="44" spans="2:27" ht="24" customHeight="1" x14ac:dyDescent="0.15">
      <c r="B44" s="167"/>
      <c r="C44" s="174"/>
      <c r="D44" s="172" t="s">
        <v>189</v>
      </c>
      <c r="E44" s="659" t="s">
        <v>239</v>
      </c>
      <c r="F44" s="660"/>
      <c r="G44" s="377">
        <f>+ｱ.燃え殻!$AL$30</f>
        <v>0</v>
      </c>
      <c r="H44" s="377">
        <f>+ｲ.汚泥!$AL$30</f>
        <v>13.2</v>
      </c>
      <c r="I44" s="377">
        <f>+ｳ.廃油!$AL$30</f>
        <v>0</v>
      </c>
      <c r="J44" s="377">
        <f>+ｴ.廃酸!$AL$30</f>
        <v>0</v>
      </c>
      <c r="K44" s="377">
        <f>+ｵ.廃ｱﾙｶﾘ!$AL$30</f>
        <v>10.5</v>
      </c>
      <c r="L44" s="377">
        <f>+ｶ.廃ﾌﾟﾗ類!$AL$30</f>
        <v>1</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0.1</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24.8</v>
      </c>
    </row>
    <row r="45" spans="2:27" ht="24" customHeight="1" x14ac:dyDescent="0.15">
      <c r="B45" s="167"/>
      <c r="C45" s="174"/>
      <c r="D45" s="392" t="s">
        <v>191</v>
      </c>
      <c r="E45" s="661" t="s">
        <v>240</v>
      </c>
      <c r="F45" s="662"/>
      <c r="G45" s="380">
        <f>+ｱ.燃え殻!$AS$24</f>
        <v>0</v>
      </c>
      <c r="H45" s="380">
        <f>+ｲ.汚泥!$AS$24</f>
        <v>0</v>
      </c>
      <c r="I45" s="380">
        <f>+ｳ.廃油!$AS$24</f>
        <v>0</v>
      </c>
      <c r="J45" s="380">
        <f>+ｴ.廃酸!$AS$24</f>
        <v>0</v>
      </c>
      <c r="K45" s="380">
        <f>+ｵ.廃ｱﾙｶﾘ!$AS$24</f>
        <v>0</v>
      </c>
      <c r="L45" s="380">
        <f>+ｶ.廃ﾌﾟﾗ類!$AS$24</f>
        <v>0</v>
      </c>
      <c r="M45" s="380">
        <f>+ｷ.紙くず!$AS$24</f>
        <v>0</v>
      </c>
      <c r="N45" s="380">
        <f>+ｸ.木くず!$AS$24</f>
        <v>0</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0</v>
      </c>
      <c r="U45" s="380">
        <f>+ｿ.鉱さい!$AS$24</f>
        <v>0</v>
      </c>
      <c r="V45" s="380">
        <f>+ﾀ.がれき類!$AS$24</f>
        <v>0</v>
      </c>
      <c r="W45" s="380">
        <f>+ﾁ.動物のふん尿!$AS$24</f>
        <v>0</v>
      </c>
      <c r="X45" s="380">
        <f>+ﾂ.動物の死体!$AS$24</f>
        <v>0</v>
      </c>
      <c r="Y45" s="380">
        <f>+ﾃ.ばいじん!$AS$24</f>
        <v>0</v>
      </c>
      <c r="Z45" s="381">
        <f>+ﾄ.混合廃棄物その他!$AS$24</f>
        <v>0</v>
      </c>
      <c r="AA45" s="382">
        <f t="shared" si="4"/>
        <v>0</v>
      </c>
    </row>
    <row r="46" spans="2:27" ht="24" customHeight="1" x14ac:dyDescent="0.15">
      <c r="B46" s="167"/>
      <c r="C46" s="174"/>
      <c r="D46" s="388" t="s">
        <v>193</v>
      </c>
      <c r="E46" s="646" t="s">
        <v>449</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450</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6647</v>
      </c>
      <c r="I55" s="267">
        <f t="shared" si="10"/>
        <v>0</v>
      </c>
      <c r="J55" s="267">
        <f t="shared" si="10"/>
        <v>0</v>
      </c>
      <c r="K55" s="267">
        <f t="shared" si="10"/>
        <v>10.5</v>
      </c>
      <c r="L55" s="267">
        <f t="shared" si="10"/>
        <v>1</v>
      </c>
      <c r="M55" s="267">
        <f t="shared" si="10"/>
        <v>0</v>
      </c>
      <c r="N55" s="267">
        <f t="shared" si="10"/>
        <v>0</v>
      </c>
      <c r="O55" s="267">
        <f t="shared" si="10"/>
        <v>0</v>
      </c>
      <c r="P55" s="267">
        <f t="shared" si="10"/>
        <v>0</v>
      </c>
      <c r="Q55" s="267">
        <f t="shared" si="10"/>
        <v>0</v>
      </c>
      <c r="R55" s="267">
        <f t="shared" si="10"/>
        <v>0</v>
      </c>
      <c r="S55" s="267">
        <f t="shared" si="10"/>
        <v>0.1</v>
      </c>
      <c r="T55" s="267">
        <f t="shared" si="10"/>
        <v>0</v>
      </c>
      <c r="U55" s="267">
        <f t="shared" si="10"/>
        <v>0</v>
      </c>
      <c r="V55" s="267">
        <f t="shared" si="10"/>
        <v>0</v>
      </c>
      <c r="W55" s="267">
        <f t="shared" si="10"/>
        <v>0</v>
      </c>
      <c r="X55" s="267">
        <f t="shared" si="10"/>
        <v>0</v>
      </c>
      <c r="Y55" s="267">
        <f t="shared" si="10"/>
        <v>0</v>
      </c>
      <c r="Z55" s="267">
        <f t="shared" si="10"/>
        <v>0</v>
      </c>
      <c r="AA55" s="268">
        <f>+AA9+AA19+AA20</f>
        <v>6658.6</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年    月    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横浜市鶴見区鶴見中央3-6-31</v>
      </c>
      <c r="K16" s="700"/>
      <c r="L16" s="701"/>
      <c r="M16" s="701"/>
      <c r="N16" s="701"/>
      <c r="O16" s="702"/>
    </row>
    <row r="17" spans="1:15" ht="26.25" customHeight="1" x14ac:dyDescent="0.15">
      <c r="C17" s="78"/>
      <c r="H17" s="23" t="s">
        <v>7</v>
      </c>
      <c r="I17" s="23"/>
      <c r="J17" s="700" t="str">
        <f>+表紙!J40</f>
        <v>岩瀬メッキ株式会社
代表取締役　岩瀬敬一</v>
      </c>
      <c r="K17" s="700"/>
      <c r="L17" s="701"/>
      <c r="M17" s="701"/>
      <c r="N17" s="701"/>
      <c r="O17" s="702"/>
    </row>
    <row r="18" spans="1:15" x14ac:dyDescent="0.15">
      <c r="C18" s="78"/>
      <c r="J18" s="21" t="s">
        <v>8</v>
      </c>
      <c r="O18" s="79"/>
    </row>
    <row r="19" spans="1:15" x14ac:dyDescent="0.15">
      <c r="C19" s="78"/>
      <c r="J19" s="24" t="s">
        <v>9</v>
      </c>
      <c r="K19" s="24"/>
      <c r="L19" s="713" t="str">
        <f>IF(+表紙!L42="","",+表紙!L42)</f>
        <v>045-521-9667</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岩瀬メッキ株式会社</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2079</v>
      </c>
      <c r="N25" s="738"/>
      <c r="O25" s="739"/>
    </row>
    <row r="26" spans="1:15" ht="18" customHeight="1" x14ac:dyDescent="0.15">
      <c r="C26" s="461" t="s">
        <v>11</v>
      </c>
      <c r="D26" s="462"/>
      <c r="E26" s="463"/>
      <c r="F26" s="724" t="str">
        <f>+表紙!F49</f>
        <v>横浜市鶴見区鶴見中央3-6-31</v>
      </c>
      <c r="G26" s="725"/>
      <c r="H26" s="725"/>
      <c r="I26" s="725"/>
      <c r="J26" s="725"/>
      <c r="K26" s="725"/>
      <c r="L26" s="126" t="s">
        <v>173</v>
      </c>
      <c r="M26" s="223"/>
      <c r="N26" s="728" t="str">
        <f>IF(+表紙!N49="","",+表紙!N49)</f>
        <v>045-521-9667</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Ｅ24－金属製品製造業</v>
      </c>
      <c r="G29" s="691"/>
      <c r="H29" s="691"/>
      <c r="I29" s="691"/>
      <c r="J29" s="30" t="s">
        <v>47</v>
      </c>
      <c r="K29" s="30"/>
      <c r="L29" s="740" t="str">
        <f>+表紙!L52</f>
        <v>金属製品への表面処理加工</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0</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f>+表紙!F59</f>
        <v>10</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4007</v>
      </c>
      <c r="I40" s="242" t="s">
        <v>4</v>
      </c>
      <c r="J40" s="441" t="s">
        <v>326</v>
      </c>
      <c r="K40" s="442"/>
      <c r="L40" s="443"/>
      <c r="M40" s="741">
        <f>+表紙!M63</f>
        <v>27</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f>+表紙!M64</f>
        <v>27</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t="str">
        <f>+表紙!M65</f>
        <v>0</v>
      </c>
      <c r="N42" s="742">
        <f>+表紙!N65</f>
        <v>0</v>
      </c>
      <c r="O42" s="181" t="s">
        <v>4</v>
      </c>
    </row>
    <row r="43" spans="3:15" ht="24.75" customHeight="1" x14ac:dyDescent="0.15">
      <c r="C43" s="176"/>
      <c r="D43" s="438" t="s">
        <v>305</v>
      </c>
      <c r="E43" s="439"/>
      <c r="F43" s="439"/>
      <c r="G43" s="440"/>
      <c r="H43" s="247">
        <f>+表紙!H66</f>
        <v>3980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2640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v>2640</v>
      </c>
      <c r="Q18" s="525"/>
      <c r="R18" s="525"/>
      <c r="S18" s="525"/>
      <c r="T18" s="52" t="s">
        <v>13</v>
      </c>
      <c r="U18"/>
      <c r="V18" s="249"/>
      <c r="W18"/>
      <c r="X18" s="194"/>
      <c r="Y18" s="553">
        <f>+ROUND(AH9,1)+ROUND(AH12,1)+ROUND(AH15,1)+AH18</f>
        <v>13.2</v>
      </c>
      <c r="Z18" s="554"/>
      <c r="AA18" s="554"/>
      <c r="AB18" s="52" t="s">
        <v>4</v>
      </c>
      <c r="AC18" s="193"/>
      <c r="AD18" s="193"/>
      <c r="AE18" s="558"/>
      <c r="AH18" s="587">
        <f>+ROUND(AO18,1)+ROUND(AO21,1)</f>
        <v>13.2</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2626.8</v>
      </c>
      <c r="Z21" s="554"/>
      <c r="AA21" s="554"/>
      <c r="AB21" s="52" t="s">
        <v>4</v>
      </c>
      <c r="AC21" s="133"/>
      <c r="AD21" s="53"/>
      <c r="AE21" s="559"/>
      <c r="AG21" s="53"/>
      <c r="AH21" s="53"/>
      <c r="AI21" s="56"/>
      <c r="AJ21" s="53"/>
      <c r="AK21" s="53"/>
      <c r="AL21" s="53"/>
      <c r="AM21" s="53"/>
      <c r="AN21" s="147"/>
      <c r="AO21" s="95">
        <v>13.2</v>
      </c>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4007</v>
      </c>
      <c r="E24" s="603"/>
      <c r="F24" s="603"/>
      <c r="G24" s="195" t="s">
        <v>199</v>
      </c>
      <c r="H24" s="583">
        <f>+F12</f>
        <v>2640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3980</v>
      </c>
      <c r="E27" s="603"/>
      <c r="F27" s="603"/>
      <c r="G27" s="195" t="s">
        <v>199</v>
      </c>
      <c r="H27" s="583">
        <f>+Y21</f>
        <v>2626.8</v>
      </c>
      <c r="I27" s="584"/>
      <c r="J27" s="195" t="s">
        <v>199</v>
      </c>
      <c r="M27" s="558"/>
      <c r="P27" s="587">
        <f>+R30+ROUND(R33,1)</f>
        <v>0</v>
      </c>
      <c r="Q27" s="588"/>
      <c r="R27" s="588"/>
      <c r="S27" s="588"/>
      <c r="T27" s="44" t="s">
        <v>38</v>
      </c>
      <c r="U27" s="64"/>
      <c r="V27" s="64"/>
      <c r="Y27" s="62" t="s">
        <v>39</v>
      </c>
      <c r="Z27" s="65"/>
      <c r="AH27" s="53"/>
      <c r="AI27" s="53"/>
      <c r="AJ27" s="53"/>
      <c r="AK27" s="53"/>
      <c r="AL27" s="553">
        <f>+AH18+P27</f>
        <v>13.2</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27</v>
      </c>
      <c r="E29" s="603"/>
      <c r="F29" s="603"/>
      <c r="G29" s="195" t="s">
        <v>199</v>
      </c>
      <c r="H29" s="583">
        <f>+AL27</f>
        <v>13.2</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27</v>
      </c>
      <c r="E30" s="603"/>
      <c r="F30" s="603"/>
      <c r="G30" s="195" t="s">
        <v>199</v>
      </c>
      <c r="H30" s="583">
        <f>+AL30</f>
        <v>13.2</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13.2</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85" zoomScaleNormal="85"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10.5</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10.5</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10.5</v>
      </c>
      <c r="Q27" s="588"/>
      <c r="R27" s="588"/>
      <c r="S27" s="588"/>
      <c r="T27" s="44" t="s">
        <v>38</v>
      </c>
      <c r="U27" s="64"/>
      <c r="V27" s="64"/>
      <c r="Y27" s="62" t="s">
        <v>39</v>
      </c>
      <c r="Z27" s="65"/>
      <c r="AH27" s="53"/>
      <c r="AI27" s="53"/>
      <c r="AJ27" s="53"/>
      <c r="AK27" s="53"/>
      <c r="AL27" s="553">
        <f>+AH18+P27</f>
        <v>10.5</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10.5</v>
      </c>
      <c r="I29" s="584"/>
      <c r="J29" s="195" t="s">
        <v>199</v>
      </c>
      <c r="M29" s="558"/>
      <c r="P29" s="56"/>
      <c r="Q29" s="144"/>
      <c r="R29" s="51" t="s">
        <v>184</v>
      </c>
      <c r="S29" s="526" t="s">
        <v>33</v>
      </c>
      <c r="T29" s="573"/>
      <c r="U29" s="573"/>
      <c r="V29" s="574"/>
      <c r="W29" s="48"/>
      <c r="X29" s="66"/>
      <c r="Y29" s="536" t="s">
        <v>260</v>
      </c>
      <c r="Z29" s="537"/>
      <c r="AA29" s="538">
        <v>10.5</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10.5</v>
      </c>
      <c r="I30" s="584"/>
      <c r="J30" s="195" t="s">
        <v>199</v>
      </c>
      <c r="M30" s="558"/>
      <c r="P30" s="56"/>
      <c r="R30" s="587">
        <f>+ROUND(AA28,1)+ROUND(AA29,1)+ROUND(AA30,1)</f>
        <v>10.5</v>
      </c>
      <c r="S30" s="588"/>
      <c r="T30" s="588"/>
      <c r="U30" s="588"/>
      <c r="V30" s="44" t="s">
        <v>16</v>
      </c>
      <c r="Y30" s="536" t="s">
        <v>187</v>
      </c>
      <c r="Z30" s="537"/>
      <c r="AA30" s="538"/>
      <c r="AB30" s="539"/>
      <c r="AC30" s="539"/>
      <c r="AD30" s="539"/>
      <c r="AE30" s="539"/>
      <c r="AF30" s="44" t="s">
        <v>13</v>
      </c>
      <c r="AL30" s="524">
        <v>10.5</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1" zoomScale="85" zoomScaleNormal="85"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v>
      </c>
      <c r="Q27" s="588"/>
      <c r="R27" s="588"/>
      <c r="S27" s="588"/>
      <c r="T27" s="44" t="s">
        <v>38</v>
      </c>
      <c r="U27" s="64"/>
      <c r="V27" s="64"/>
      <c r="Y27" s="62" t="s">
        <v>39</v>
      </c>
      <c r="Z27" s="65"/>
      <c r="AH27" s="53"/>
      <c r="AI27" s="53"/>
      <c r="AJ27" s="53"/>
      <c r="AK27" s="53"/>
      <c r="AL27" s="553">
        <f>+AH18+P27</f>
        <v>1</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1</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1</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1</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v>1</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岩瀬メッキ株式会社</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440</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441</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442</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443</v>
      </c>
      <c r="E23" s="545"/>
      <c r="F23" s="545"/>
      <c r="G23" s="546"/>
      <c r="H23" s="601" t="s">
        <v>444</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447</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448</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445</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446</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2023-05-22T06:53:52Z</dcterms:created>
  <dcterms:modified xsi:type="dcterms:W3CDTF">2023-05-22T07:18:08Z</dcterms:modified>
</cp:coreProperties>
</file>