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45" windowHeight="4455"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P22" i="82"/>
  <c r="U51" i="94" s="1"/>
  <c r="AS32" i="84"/>
  <c r="T54" i="94" s="1"/>
  <c r="P22" i="84"/>
  <c r="T51" i="94" s="1"/>
  <c r="AS32" i="81"/>
  <c r="S54"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28" i="77"/>
  <c r="K53" i="94" s="1"/>
  <c r="P22" i="77"/>
  <c r="K51" i="94" s="1"/>
  <c r="AS32" i="76"/>
  <c r="J54" i="94" s="1"/>
  <c r="AS28" i="76"/>
  <c r="J53" i="94" s="1"/>
  <c r="AL31" i="76"/>
  <c r="J52" i="94" s="1"/>
  <c r="P22" i="76"/>
  <c r="J51" i="94" s="1"/>
  <c r="AS32" i="75"/>
  <c r="I54" i="94" s="1"/>
  <c r="AS28" i="75"/>
  <c r="I53" i="94" s="1"/>
  <c r="AL31" i="75"/>
  <c r="I52" i="94" s="1"/>
  <c r="P22" i="75"/>
  <c r="I51" i="94" s="1"/>
  <c r="AS32" i="74"/>
  <c r="H54"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H18" i="77" s="1"/>
  <c r="Y18" i="77" s="1"/>
  <c r="P16" i="77" s="1"/>
  <c r="K50" i="94" s="1"/>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H31" i="79"/>
  <c r="R45" i="94"/>
  <c r="H31" i="89"/>
  <c r="J45" i="94"/>
  <c r="P16" i="82"/>
  <c r="U50" i="94" s="1"/>
  <c r="U45" i="94" l="1"/>
  <c r="I38" i="94"/>
  <c r="I37" i="94" s="1"/>
  <c r="I19" i="94" s="1"/>
  <c r="X34"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S14"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T15" i="94" s="1"/>
  <c r="P32" i="94"/>
  <c r="P31" i="94" s="1"/>
  <c r="P26" i="94" s="1"/>
  <c r="P27" i="94" s="1"/>
  <c r="V32" i="94"/>
  <c r="V31" i="94" s="1"/>
  <c r="V26" i="94" s="1"/>
  <c r="V27" i="94" s="1"/>
  <c r="H31" i="99"/>
  <c r="Y18" i="79"/>
  <c r="P16" i="79" s="1"/>
  <c r="R50" i="94" s="1"/>
  <c r="AL27" i="79"/>
  <c r="R43" i="94" s="1"/>
  <c r="F12" i="82"/>
  <c r="H24" i="82" s="1"/>
  <c r="AL27" i="82"/>
  <c r="T11" i="94"/>
  <c r="Y21" i="84"/>
  <c r="H27" i="84" s="1"/>
  <c r="P16" i="84"/>
  <c r="T50" i="94" s="1"/>
  <c r="Y18" i="2"/>
  <c r="AL27" i="2"/>
  <c r="AL27" i="77"/>
  <c r="F12" i="77"/>
  <c r="H24" i="77" s="1"/>
  <c r="Y21" i="77"/>
  <c r="H27" i="77" s="1"/>
  <c r="AL27" i="87"/>
  <c r="O43" i="94" s="1"/>
  <c r="H31" i="86"/>
  <c r="H31" i="2"/>
  <c r="K38" i="94"/>
  <c r="K37" i="94" s="1"/>
  <c r="K19"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L17"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X47" i="94"/>
  <c r="X21" i="94"/>
  <c r="X29" i="94"/>
  <c r="X41" i="94"/>
  <c r="Y18" i="75"/>
  <c r="AL27" i="75"/>
  <c r="J9" i="94"/>
  <c r="J55" i="94" s="1"/>
  <c r="Q14" i="94"/>
  <c r="X35" i="94"/>
  <c r="G32" i="94"/>
  <c r="X33" i="94"/>
  <c r="X20" i="94"/>
  <c r="Y18" i="80"/>
  <c r="AL27" i="80"/>
  <c r="AL27" i="85"/>
  <c r="Y18" i="85"/>
  <c r="AL27" i="88"/>
  <c r="F12" i="88"/>
  <c r="H24" i="88" s="1"/>
  <c r="N26" i="94"/>
  <c r="N27" i="94" s="1"/>
  <c r="Y18" i="89"/>
  <c r="AL27" i="89"/>
  <c r="Y18" i="78"/>
  <c r="AL27" i="78"/>
  <c r="J13" i="94"/>
  <c r="P16" i="87"/>
  <c r="O50" i="94" s="1"/>
  <c r="Y21" i="87"/>
  <c r="H27" i="87" s="1"/>
  <c r="R15" i="94"/>
  <c r="R13" i="94"/>
  <c r="M32" i="94"/>
  <c r="M31" i="94" s="1"/>
  <c r="M26" i="94" s="1"/>
  <c r="M27" i="94" s="1"/>
  <c r="X30" i="94"/>
  <c r="X44" i="94"/>
  <c r="F12" i="76"/>
  <c r="H24" i="76" s="1"/>
  <c r="AL27" i="76"/>
  <c r="O45" i="94"/>
  <c r="H31" i="87"/>
  <c r="J17" i="94"/>
  <c r="J18" i="94"/>
  <c r="J16" i="94"/>
  <c r="J14" i="94"/>
  <c r="J10" i="94"/>
  <c r="V19" i="94"/>
  <c r="Y21" i="76"/>
  <c r="H27" i="76" s="1"/>
  <c r="P16" i="76"/>
  <c r="J50" i="94" s="1"/>
  <c r="F12" i="84"/>
  <c r="H24" i="84" s="1"/>
  <c r="AL27" i="84"/>
  <c r="H29" i="87"/>
  <c r="T10" i="94" l="1"/>
  <c r="AS28" i="84"/>
  <c r="T53" i="94" s="1"/>
  <c r="AL31" i="84"/>
  <c r="T52" i="94" s="1"/>
  <c r="T14" i="94"/>
  <c r="AL31" i="74"/>
  <c r="H52" i="94" s="1"/>
  <c r="AS28" i="74"/>
  <c r="H53" i="94" s="1"/>
  <c r="AS32" i="77"/>
  <c r="K54" i="94" s="1"/>
  <c r="AL31" i="77"/>
  <c r="K52" i="94" s="1"/>
  <c r="AL31" i="82"/>
  <c r="U52" i="94" s="1"/>
  <c r="AS28" i="82"/>
  <c r="U53" i="94" s="1"/>
  <c r="U14" i="94"/>
  <c r="U16" i="94"/>
  <c r="T16" i="94"/>
  <c r="T17" i="94"/>
  <c r="T13" i="94"/>
  <c r="T12" i="94"/>
  <c r="T9" i="94"/>
  <c r="T55" i="94" s="1"/>
  <c r="T18" i="94"/>
  <c r="S16" i="94"/>
  <c r="AL31" i="81"/>
  <c r="S52" i="94" s="1"/>
  <c r="AS28" i="81"/>
  <c r="S53" i="94" s="1"/>
  <c r="L10" i="94"/>
  <c r="L18" i="94"/>
  <c r="L9" i="94"/>
  <c r="L55" i="94" s="1"/>
  <c r="L14" i="94"/>
  <c r="L13" i="94"/>
  <c r="L15" i="94"/>
  <c r="L16" i="94"/>
  <c r="L12" i="94"/>
  <c r="L11" i="94"/>
  <c r="S15" i="94"/>
  <c r="S9" i="94"/>
  <c r="S55" i="94" s="1"/>
  <c r="S13" i="94"/>
  <c r="S18" i="94"/>
  <c r="S12" i="94"/>
  <c r="S11" i="94"/>
  <c r="S10" i="94"/>
  <c r="S17" i="94"/>
  <c r="AS28" i="2"/>
  <c r="G53" i="94" s="1"/>
  <c r="AL31" i="2"/>
  <c r="G52" i="94" s="1"/>
  <c r="I9" i="94"/>
  <c r="I55" i="94" s="1"/>
  <c r="I14" i="94"/>
  <c r="I16" i="94"/>
  <c r="I18" i="94"/>
  <c r="I10" i="94"/>
  <c r="I17" i="94"/>
  <c r="I15" i="94"/>
  <c r="I13" i="94"/>
  <c r="I12" i="94"/>
  <c r="I11" i="94"/>
  <c r="X45" i="94"/>
  <c r="H15"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<sst xmlns="http://schemas.openxmlformats.org/spreadsheetml/2006/main" count="2837" uniqueCount="434">
  <si>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</si>
  <si>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</si>
  <si>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</si>
  <si>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</si>
  <si>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</si>
  <si>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</si>
  <si>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</si>
  <si>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</si>
  <si>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</si>
  <si>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</si>
  <si>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</si>
  <si>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</si>
  <si>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</si>
  <si>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</si>
  <si>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</si>
  <si>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</si>
  <si>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</si>
  <si>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</si>
  <si>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</si>
  <si>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</si>
  <si>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</si>
  <si>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</si>
  <si>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</si>
  <si>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</si>
  <si>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</si>
  <si>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</si>
  <si>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</si>
  <si>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</si>
  <si>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</si>
  <si>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</si>
  <si>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</si>
  <si>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</si>
  <si>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</si>
  <si>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</si>
  <si>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</si>
  <si>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</si>
  <si>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</si>
  <si>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</si>
  <si>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</si>
  <si>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</si>
  <si>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</si>
  <si>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</si>
  <si>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</si>
  <si>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</si>
  <si>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</si>
  <si>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</si>
  <si>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</si>
  <si>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</si>
  <si>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</si>
  <si>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</si>
  <si>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</si>
  <si>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</si>
  <si>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</si>
  <si>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</si>
  <si>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</si>
  <si>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</si>
  <si>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</si>
  <si>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</si>
  <si>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</si>
  <si>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</si>
  <si>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</si>
  <si>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</si>
  <si>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</si>
  <si>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</si>
  <si>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</si>
  <si>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</si>
  <si>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</si>
  <si>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</si>
  <si>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</si>
  <si>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</si>
  <si>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</si>
  <si>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</si>
  <si>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</si>
  <si>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</si>
  <si>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</si>
  <si>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</si>
  <si>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</si>
  <si>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</si>
  <si>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</si>
  <si>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</si>
  <si>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</si>
  <si>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</si>
  <si>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</si>
  <si>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</si>
  <si>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</si>
  <si>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</si>
  <si>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</si>
  <si>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</si>
  <si>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</si>
  <si>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</si>
  <si>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</si>
  <si>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</si>
  <si>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</si>
  <si>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</si>
  <si>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</si>
  <si>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</si>
  <si>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</si>
  <si>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</si>
  <si>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</si>
  <si>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</si>
  <si>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</si>
  <si>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</si>
  <si>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</si>
  <si>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</si>
  <si>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</si>
  <si>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</si>
  <si>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</si>
  <si>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</si>
  <si>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</si>
  <si>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</si>
  <si>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</si>
  <si>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</si>
  <si>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</si>
  <si>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</si>
  <si>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</si>
  <si>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</si>
  <si>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</si>
  <si>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</si>
  <si>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</si>
  <si>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</si>
  <si>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</si>
  <si>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</si>
  <si>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</si>
  <si>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</si>
  <si>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</si>
  <si>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</si>
  <si>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</si>
  <si>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</si>
  <si>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</si>
  <si>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</si>
  <si>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</si>
  <si>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</si>
  <si>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</si>
  <si>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</si>
  <si>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</si>
  <si>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</si>
  <si>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</si>
  <si>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</si>
  <si>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</si>
  <si>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</si>
  <si>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</si>
  <si>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</si>
  <si>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</si>
  <si>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</si>
  <si>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</si>
  <si>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</si>
  <si>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</si>
  <si>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</si>
  <si>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</si>
  <si>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</si>
  <si>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</si>
  <si>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</si>
  <si>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</si>
  <si>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</si>
  <si>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</si>
  <si>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</si>
  <si>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</si>
  <si>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</si>
  <si>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</si>
  <si>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</si>
  <si>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</si>
  <si>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</si>
  <si>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</si>
  <si>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</si>
  <si>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</si>
  <si>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</si>
  <si>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</si>
  <si>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</si>
  <si>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</si>
  <si>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</si>
  <si>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</si>
  <si>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</si>
  <si>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</si>
  <si>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</si>
  <si>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</si>
  <si>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</si>
  <si>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</si>
  <si>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</si>
  <si>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</si>
  <si>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</si>
  <si>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</si>
  <si>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</si>
  <si>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</si>
  <si>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</si>
  <si>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</si>
  <si>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</si>
  <si>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</si>
  <si>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</si>
  <si>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</si>
  <si>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</si>
  <si>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</si>
  <si>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</si>
  <si>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</si>
  <si>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</si>
  <si>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</si>
  <si>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</si>
  <si>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</si>
  <si>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</si>
  <si>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</si>
  <si>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</si>
  <si>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</si>
  <si>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</si>
  <si>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</si>
  <si>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</si>
  <si>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</si>
  <si>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</si>
  <si>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</si>
  <si>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</si>
  <si>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</si>
  <si>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</si>
  <si>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</si>
  <si>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</si>
  <si>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</si>
  <si>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</si>
  <si>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</si>
  <si>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</si>
  <si>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</si>
  <si>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</si>
  <si>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</si>
  <si>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</si>
  <si>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</si>
  <si>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</si>
  <si>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</si>
  <si>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</si>
  <si>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</si>
  <si>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</si>
  <si>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</si>
  <si>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</si>
  <si>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</si>
  <si>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</si>
  <si>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</si>
  <si>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</si>
  <si>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</si>
  <si>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</si>
  <si>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</si>
  <si>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</si>
  <si>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</si>
  <si>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</si>
  <si>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</si>
  <si>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</si>
  <si>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</si>
  <si>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</si>
  <si>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</si>
  <si>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</si>
  <si>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</si>
  <si>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</si>
  <si>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</si>
  <si>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</si>
  <si>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</si>
  <si>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</si>
  <si>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</si>
  <si>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</si>
  <si>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</si>
  <si>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</si>
  <si>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</si>
  <si>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</si>
  <si>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</si>
  <si>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</si>
  <si>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</si>
  <si>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</si>
  <si>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</si>
  <si>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</si>
  <si>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</si>
  <si>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</si>
  <si>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</si>
  <si>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</si>
  <si>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</si>
  <si>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</si>
  <si>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</si>
  <si>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</si>
  <si>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</si>
  <si>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</si>
  <si>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</si>
  <si>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</si>
  <si>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</si>
  <si>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</si>
  <si>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</si>
  <si>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</si>
  <si>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</si>
  <si>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</si>
  <si>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</si>
  <si>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</si>
  <si>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</si>
  <si>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</si>
  <si>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</si>
  <si>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</si>
  <si>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</si>
  <si>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</si>
  <si>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</si>
  <si>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</si>
  <si>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</si>
  <si>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</si>
  <si>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</si>
  <si>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</si>
  <si>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</si>
  <si>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</si>
  <si>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</si>
  <si>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</si>
  <si>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</si>
  <si>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</si>
  <si>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</si>
  <si>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</si>
  <si>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</si>
  <si>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</si>
  <si>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</si>
  <si>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</si>
  <si>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</si>
  <si>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</si>
  <si>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</si>
  <si>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</si>
  <si>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</si>
  <si>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</si>
  <si>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</si>
  <si>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</si>
  <si>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</si>
  <si>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</si>
  <si>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</si>
  <si>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</si>
  <si>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</si>
  <si>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</si>
  <si>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</si>
  <si>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</si>
  <si>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</si>
  <si>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</si>
  <si>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</si>
  <si>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</si>
  <si>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</si>
  <si>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</si>
  <si>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</si>
  <si>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</si>
  <si>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</si>
  <si>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</si>
  <si>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</si>
  <si>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</si>
  <si>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</si>
  <si>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</si>
  <si>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</si>
  <si>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</si>
  <si>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</si>
  <si>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</si>
  <si>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</si>
  <si>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</si>
  <si>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</si>
  <si>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</si>
  <si>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</si>
  <si>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</si>
  <si>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</si>
  <si>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</si>
  <si>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</si>
  <si>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</si>
  <si>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</si>
  <si>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</si>
  <si>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</si>
  <si>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</si>
  <si>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</si>
  <si>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</si>
  <si>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</si>
  <si>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</si>
  <si>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</si>
  <si>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</si>
  <si>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</si>
  <si>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</si>
  <si>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</si>
  <si>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</si>
  <si>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</si>
  <si>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</si>
  <si>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</si>
  <si>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</si>
  <si>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</si>
  <si>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</si>
  <si>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</si>
  <si>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</si>
  <si>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</si>
  <si>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</si>
  <si>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</si>
  <si>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</si>
  <si>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</si>
  <si>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</si>
  <si>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</si>
  <si>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</si>
  <si>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</si>
  <si>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</si>
  <si>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</si>
  <si>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</si>
  <si>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</si>
  <si>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</si>
  <si>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</si>
  <si>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</si>
  <si>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</si>
  <si>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</si>
  <si>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</si>
  <si>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</si>
  <si>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</si>
  <si>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</si>
  <si>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</si>
  <si>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</si>
  <si>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</si>
  <si>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</si>
  <si>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</si>
  <si>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</si>
  <si>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</si>
  <si>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</si>
  <si>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</si>
  <si>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</si>
  <si>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</si>
  <si>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</si>
  <si>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</si>
  <si>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</si>
  <si>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</si>
  <si>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</si>
  <si>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</si>
  <si>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</si>
  <si>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</si>
  <si>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</si>
  <si>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</si>
  <si>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</si>
  <si>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</si>
  <si>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</si>
  <si>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</si>
  <si>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</si>
  <si>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</si>
  <si>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</si>
  <si>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</si>
  <si>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</si>
  <si>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</si>
  <si>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株式会社ＤＮＰファインケミカル
代表取締役　柴田　睦</t>
    <phoneticPr fontId="3"/>
  </si>
  <si>
    <t>045-932-6019</t>
    <phoneticPr fontId="3"/>
  </si>
  <si>
    <t>株式会社ＤＮＰファインケミカル　東京工場</t>
    <phoneticPr fontId="3"/>
  </si>
  <si>
    <t>精密化成品製造・販売業</t>
    <phoneticPr fontId="3"/>
  </si>
  <si>
    <t>○</t>
  </si>
  <si>
    <t>神奈川県横浜市緑区青砥町450番地</t>
    <rPh sb="15" eb="17">
      <t>バンチ</t>
    </rPh>
    <phoneticPr fontId="3"/>
  </si>
  <si>
    <t>電子マニフェストによる取引を遵守し、期限までに運搬、処分、最終処分が完了していることを確認している。</t>
    <phoneticPr fontId="3"/>
  </si>
  <si>
    <t>045-932-5121</t>
    <phoneticPr fontId="3"/>
  </si>
  <si>
    <t>令和5 年6月22日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</si>
</sst>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24" zoomScaleNormal="100" zoomScaleSheetLayoutView="100" workbookViewId="0">
      <selection activeCell="L36" sqref="L36"/>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429</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433</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41</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430</v>
      </c>
      <c r="K39" s="534"/>
      <c r="L39" s="535"/>
      <c r="M39" s="535"/>
      <c r="N39" s="535"/>
      <c r="O39" s="536"/>
      <c r="Q39" s="19"/>
      <c r="R39" s="97"/>
    </row>
    <row r="40" spans="1:19" ht="26.25" customHeight="1">
      <c r="C40" s="86"/>
      <c r="D40" s="23"/>
      <c r="E40" s="23"/>
      <c r="F40" s="23"/>
      <c r="G40" s="23"/>
      <c r="H40" s="24" t="s">
        <v>7</v>
      </c>
      <c r="I40" s="24"/>
      <c r="J40" s="534" t="s">
        <v>425</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432</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427</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2028</v>
      </c>
      <c r="N48" s="550"/>
      <c r="O48" s="551"/>
    </row>
    <row r="49" spans="3:48" ht="18.75" customHeight="1">
      <c r="C49" s="501" t="s">
        <v>11</v>
      </c>
      <c r="D49" s="529"/>
      <c r="E49" s="530"/>
      <c r="F49" s="559" t="s">
        <v>430</v>
      </c>
      <c r="G49" s="560"/>
      <c r="H49" s="560"/>
      <c r="I49" s="560"/>
      <c r="J49" s="560"/>
      <c r="K49" s="560"/>
      <c r="L49" s="448" t="s">
        <v>135</v>
      </c>
      <c r="M49" s="451"/>
      <c r="N49" s="552" t="s">
        <v>426</v>
      </c>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103</v>
      </c>
      <c r="G52" s="566"/>
      <c r="H52" s="566"/>
      <c r="I52" s="566"/>
      <c r="J52" s="31" t="s">
        <v>47</v>
      </c>
      <c r="K52" s="31"/>
      <c r="L52" s="567" t="s">
        <v>428</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v>12500</v>
      </c>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201</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254.75</v>
      </c>
      <c r="I63" s="273" t="s">
        <v>4</v>
      </c>
      <c r="J63" s="523" t="s">
        <v>230</v>
      </c>
      <c r="K63" s="524"/>
      <c r="L63" s="525"/>
      <c r="M63" s="521">
        <f>+別紙!X14</f>
        <v>254.75</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f>+別紙!X15</f>
        <v>254</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t="str">
        <f>+別紙!X16</f>
        <v>0</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f>+別紙!X17</f>
        <v>254</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v>222.5</v>
      </c>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286.47000000000003</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t="s">
        <v>431</v>
      </c>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v>0</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v>0</v>
      </c>
      <c r="Q12" s="683"/>
      <c r="R12" s="683"/>
      <c r="S12" s="683"/>
      <c r="T12" s="60" t="s">
        <v>13</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v>0</v>
      </c>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v>0</v>
      </c>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v>0</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v>0</v>
      </c>
      <c r="AB30" s="645"/>
      <c r="AC30" s="645"/>
      <c r="AD30" s="645"/>
      <c r="AE30" s="645"/>
      <c r="AF30" s="52" t="s">
        <v>13</v>
      </c>
      <c r="AL30" s="625">
        <v>0</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0.36</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v>0</v>
      </c>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0.36</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0.36</v>
      </c>
      <c r="Q27" s="669"/>
      <c r="R27" s="669"/>
      <c r="S27" s="669"/>
      <c r="T27" s="52" t="s">
        <v>38</v>
      </c>
      <c r="U27" s="72"/>
      <c r="V27" s="72"/>
      <c r="Y27" s="70" t="s">
        <v>39</v>
      </c>
      <c r="Z27" s="73"/>
      <c r="AH27" s="61"/>
      <c r="AI27" s="61"/>
      <c r="AJ27" s="61"/>
      <c r="AK27" s="61"/>
      <c r="AL27" s="629">
        <f>+AH18+P27</f>
        <v>0.36</v>
      </c>
      <c r="AM27" s="630"/>
      <c r="AN27" s="630"/>
      <c r="AO27" s="630"/>
      <c r="AP27" s="60" t="s">
        <v>13</v>
      </c>
      <c r="AQ27" s="296"/>
      <c r="AR27" s="130"/>
      <c r="AS27" s="625">
        <v>0.36</v>
      </c>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0.36</v>
      </c>
      <c r="I29" s="618"/>
      <c r="J29" s="199" t="s">
        <v>159</v>
      </c>
      <c r="M29" s="667"/>
      <c r="P29" s="64"/>
      <c r="Q29" s="147"/>
      <c r="R29" s="59" t="s">
        <v>146</v>
      </c>
      <c r="S29" s="644" t="s">
        <v>33</v>
      </c>
      <c r="T29" s="663"/>
      <c r="U29" s="663"/>
      <c r="V29" s="664"/>
      <c r="W29" s="56"/>
      <c r="X29" s="74"/>
      <c r="Y29" s="658" t="s">
        <v>193</v>
      </c>
      <c r="Z29" s="659"/>
      <c r="AA29" s="656">
        <v>0.36</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0.36</v>
      </c>
      <c r="I30" s="618"/>
      <c r="J30" s="199" t="s">
        <v>159</v>
      </c>
      <c r="M30" s="667"/>
      <c r="P30" s="64"/>
      <c r="R30" s="633">
        <f>+ROUND(AA28,2)+ROUND(AA29,2)+ROUND(AA30,2)</f>
        <v>0.36</v>
      </c>
      <c r="S30" s="669"/>
      <c r="T30" s="669"/>
      <c r="U30" s="669"/>
      <c r="V30" s="52" t="s">
        <v>16</v>
      </c>
      <c r="Y30" s="658" t="s">
        <v>149</v>
      </c>
      <c r="Z30" s="659"/>
      <c r="AA30" s="656">
        <v>0</v>
      </c>
      <c r="AB30" s="645"/>
      <c r="AC30" s="645"/>
      <c r="AD30" s="645"/>
      <c r="AE30" s="645"/>
      <c r="AF30" s="52" t="s">
        <v>13</v>
      </c>
      <c r="AL30" s="625">
        <v>0.36</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710"/>
    </row>
    <row r="32" spans="2:49" ht="27" customHeight="1" thickTop="1" thickBot="1">
      <c r="B32" s="619" t="s">
        <v>419</v>
      </c>
      <c r="C32" s="620"/>
      <c r="D32" s="645">
        <v>0</v>
      </c>
      <c r="E32" s="645"/>
      <c r="F32" s="645"/>
      <c r="G32" s="199" t="s">
        <v>159</v>
      </c>
      <c r="H32" s="617">
        <f>+AS27</f>
        <v>0.36</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opLeftCell="J1" zoomScale="70" zoomScaleNormal="100" workbookViewId="0">
      <selection activeCell="H19" sqref="H19"/>
    </sheetView>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株式会社ＤＮＰファインケミカル　東京工場</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250</v>
      </c>
      <c r="H9" s="388">
        <f>IF(ｲ.特管廃酸!D24&gt;0,ｲ.特管廃酸!D24,IF(H$19&gt;0,"0",0))</f>
        <v>2</v>
      </c>
      <c r="I9" s="388">
        <f>IF(ｳ.特管廃ｱﾙｶﾘ!D24&gt;0,ｳ.特管廃ｱﾙｶﾘ!D24,IF(I$19&gt;0,"0",0))</f>
        <v>2</v>
      </c>
      <c r="J9" s="388">
        <f>IF(ｴ.感染性廃棄物!$D24&gt;0,ｴ.感染性廃棄物!D24,IF(J$19&gt;0,"0",0))</f>
        <v>0</v>
      </c>
      <c r="K9" s="388">
        <f>IF(ｵ.廃PCB等!$D24&gt;0,ｵ.廃PCB等!D24,IF(K$19&gt;0,"0",0))</f>
        <v>0.75</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t="str">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254.75</v>
      </c>
    </row>
    <row r="10" spans="2:24" ht="24" customHeight="1">
      <c r="B10" s="173" t="s">
        <v>329</v>
      </c>
      <c r="C10" s="720" t="s">
        <v>246</v>
      </c>
      <c r="D10" s="720"/>
      <c r="E10" s="720"/>
      <c r="F10" s="721"/>
      <c r="G10" s="390" t="str">
        <f>IF(ｱ.特管廃油!D25&gt;0,ｱ.特管廃油!D25,IF(G$19&gt;0,"0",0))</f>
        <v>0</v>
      </c>
      <c r="H10" s="390" t="str">
        <f>IF(ｲ.特管廃酸!D25&gt;0,ｲ.特管廃酸!D25,IF(H$19&gt;0,"0",0))</f>
        <v>0</v>
      </c>
      <c r="I10" s="390" t="str">
        <f>IF(ｳ.特管廃ｱﾙｶﾘ!D25&gt;0,ｳ.特管廃ｱﾙｶﾘ!D25,IF(I$19&gt;0,"0",0))</f>
        <v>0</v>
      </c>
      <c r="J10" s="390">
        <f>IF(ｴ.感染性廃棄物!$D25&gt;0,ｴ.感染性廃棄物!D25,IF(J$19&gt;0,"0",0))</f>
        <v>0</v>
      </c>
      <c r="K10" s="390" t="str">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t="str">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t="str">
        <f>IF(ｱ.特管廃油!D26&gt;0,ｱ.特管廃油!D26,IF(G$19&gt;0,"0",0))</f>
        <v>0</v>
      </c>
      <c r="H11" s="392" t="str">
        <f>IF(ｲ.特管廃酸!D26&gt;0,ｲ.特管廃酸!D26,IF(H$19&gt;0,"0",0))</f>
        <v>0</v>
      </c>
      <c r="I11" s="392" t="str">
        <f>IF(ｳ.特管廃ｱﾙｶﾘ!D26&gt;0,ｳ.特管廃ｱﾙｶﾘ!D26,IF(I$19&gt;0,"0",0))</f>
        <v>0</v>
      </c>
      <c r="J11" s="392">
        <f>IF(ｴ.感染性廃棄物!$D26&gt;0,ｴ.感染性廃棄物!D26,IF(J$19&gt;0,"0",0))</f>
        <v>0</v>
      </c>
      <c r="K11" s="392" t="str">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t="str">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t="str">
        <f>IF(ｱ.特管廃油!D27&gt;0,ｱ.特管廃油!D27,IF(G$19&gt;0,"0",0))</f>
        <v>0</v>
      </c>
      <c r="H12" s="392" t="str">
        <f>IF(ｲ.特管廃酸!D27&gt;0,ｲ.特管廃酸!D27,IF(H$19&gt;0,"0",0))</f>
        <v>0</v>
      </c>
      <c r="I12" s="392" t="str">
        <f>IF(ｳ.特管廃ｱﾙｶﾘ!D27&gt;0,ｳ.特管廃ｱﾙｶﾘ!D27,IF(I$19&gt;0,"0",0))</f>
        <v>0</v>
      </c>
      <c r="J12" s="392">
        <f>IF(ｴ.感染性廃棄物!$D27&gt;0,ｴ.感染性廃棄物!D27,IF(J$19&gt;0,"0",0))</f>
        <v>0</v>
      </c>
      <c r="K12" s="392" t="str">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t="str">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t="str">
        <f>IF(ｱ.特管廃油!D28&gt;0,ｱ.特管廃油!D28,IF(G$19&gt;0,"0",0))</f>
        <v>0</v>
      </c>
      <c r="H13" s="392" t="str">
        <f>IF(ｲ.特管廃酸!D28&gt;0,ｲ.特管廃酸!D28,IF(H$19&gt;0,"0",0))</f>
        <v>0</v>
      </c>
      <c r="I13" s="392" t="str">
        <f>IF(ｳ.特管廃ｱﾙｶﾘ!D28&gt;0,ｳ.特管廃ｱﾙｶﾘ!D28,IF(I$19&gt;0,"0",0))</f>
        <v>0</v>
      </c>
      <c r="J13" s="392">
        <f>IF(ｴ.感染性廃棄物!$D28&gt;0,ｴ.感染性廃棄物!D28,IF(J$19&gt;0,"0",0))</f>
        <v>0</v>
      </c>
      <c r="K13" s="392" t="str">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t="str">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250</v>
      </c>
      <c r="H14" s="392">
        <f>IF(ｲ.特管廃酸!D29&gt;0,ｲ.特管廃酸!D29,IF(H$19&gt;0,"0",0))</f>
        <v>2</v>
      </c>
      <c r="I14" s="392">
        <f>IF(ｳ.特管廃ｱﾙｶﾘ!D29&gt;0,ｳ.特管廃ｱﾙｶﾘ!D29,IF(I$19&gt;0,"0",0))</f>
        <v>2</v>
      </c>
      <c r="J14" s="392">
        <f>IF(ｴ.感染性廃棄物!$D29&gt;0,ｴ.感染性廃棄物!D29,IF(J$19&gt;0,"0",0))</f>
        <v>0</v>
      </c>
      <c r="K14" s="392">
        <f>IF(ｵ.廃PCB等!$D29&gt;0,ｵ.廃PCB等!D29,IF(K$19&gt;0,"0",0))</f>
        <v>0.75</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t="str">
        <f>IF(ｿ.有害廃酸!D29&gt;0,ｿ.有害廃酸!D29,IF(U$19&gt;0,"0",0))</f>
        <v>0</v>
      </c>
      <c r="V14" s="392">
        <f>IF(ﾀ.有害廃ｱﾙｶﾘ!D29&gt;0,ﾀ.有害廃ｱﾙｶﾘ!D29,IF(V$19&gt;0,"0",0))</f>
        <v>0</v>
      </c>
      <c r="W14" s="393">
        <f>IF(ﾁ.廃水銀等!D29&gt;0,ﾁ.廃水銀等!D29,IF(W$19&gt;0,"0",0))</f>
        <v>0</v>
      </c>
      <c r="X14" s="394">
        <f t="shared" si="0"/>
        <v>254.75</v>
      </c>
    </row>
    <row r="15" spans="2:24" ht="24" customHeight="1">
      <c r="B15" s="173" t="s">
        <v>186</v>
      </c>
      <c r="C15" s="722" t="s">
        <v>184</v>
      </c>
      <c r="D15" s="722"/>
      <c r="E15" s="722"/>
      <c r="F15" s="723"/>
      <c r="G15" s="392">
        <f>IF(ｱ.特管廃油!D30&gt;0,ｱ.特管廃油!D30,IF(G$19&gt;0,"0",0))</f>
        <v>250</v>
      </c>
      <c r="H15" s="392">
        <f>IF(ｲ.特管廃酸!D30&gt;0,ｲ.特管廃酸!D30,IF(H$19&gt;0,"0",0))</f>
        <v>2</v>
      </c>
      <c r="I15" s="392">
        <f>IF(ｳ.特管廃ｱﾙｶﾘ!D30&gt;0,ｳ.特管廃ｱﾙｶﾘ!D30,IF(I$19&gt;0,"0",0))</f>
        <v>2</v>
      </c>
      <c r="J15" s="392">
        <f>IF(ｴ.感染性廃棄物!$D30&gt;0,ｴ.感染性廃棄物!D30,IF(J$19&gt;0,"0",0))</f>
        <v>0</v>
      </c>
      <c r="K15" s="392" t="str">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t="str">
        <f>IF(ｿ.有害廃酸!D30&gt;0,ｿ.有害廃酸!D30,IF(U$19&gt;0,"0",0))</f>
        <v>0</v>
      </c>
      <c r="V15" s="392">
        <f>IF(ﾀ.有害廃ｱﾙｶﾘ!D30&gt;0,ﾀ.有害廃ｱﾙｶﾘ!D30,IF(V$19&gt;0,"0",0))</f>
        <v>0</v>
      </c>
      <c r="W15" s="393">
        <f>IF(ﾁ.廃水銀等!D30&gt;0,ﾁ.廃水銀等!D30,IF(W$19&gt;0,"0",0))</f>
        <v>0</v>
      </c>
      <c r="X15" s="394">
        <f t="shared" si="0"/>
        <v>254</v>
      </c>
    </row>
    <row r="16" spans="2:24" ht="24" customHeight="1">
      <c r="B16" s="173" t="s">
        <v>187</v>
      </c>
      <c r="C16" s="722" t="s">
        <v>185</v>
      </c>
      <c r="D16" s="722"/>
      <c r="E16" s="722"/>
      <c r="F16" s="723"/>
      <c r="G16" s="392" t="str">
        <f>IF(ｱ.特管廃油!D31&gt;0,ｱ.特管廃油!D31,IF(G$19&gt;0,"0",0))</f>
        <v>0</v>
      </c>
      <c r="H16" s="392" t="str">
        <f>IF(ｲ.特管廃酸!D31&gt;0,ｲ.特管廃酸!D31,IF(H$19&gt;0,"0",0))</f>
        <v>0</v>
      </c>
      <c r="I16" s="392" t="str">
        <f>IF(ｳ.特管廃ｱﾙｶﾘ!D31&gt;0,ｳ.特管廃ｱﾙｶﾘ!D31,IF(I$19&gt;0,"0",0))</f>
        <v>0</v>
      </c>
      <c r="J16" s="392">
        <f>IF(ｴ.感染性廃棄物!$D31&gt;0,ｴ.感染性廃棄物!D31,IF(J$19&gt;0,"0",0))</f>
        <v>0</v>
      </c>
      <c r="K16" s="392" t="str">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t="str">
        <f>IF(ｿ.有害廃酸!D31&gt;0,ｿ.有害廃酸!D31,IF(U$19&gt;0,"0",0))</f>
        <v>0</v>
      </c>
      <c r="V16" s="392">
        <f>IF(ﾀ.有害廃ｱﾙｶﾘ!D31&gt;0,ﾀ.有害廃ｱﾙｶﾘ!D31,IF(V$19&gt;0,"0",0))</f>
        <v>0</v>
      </c>
      <c r="W16" s="393">
        <f>IF(ﾁ.廃水銀等!D31&gt;0,ﾁ.廃水銀等!D31,IF(W$19&gt;0,"0",0))</f>
        <v>0</v>
      </c>
      <c r="X16" s="394" t="str">
        <f t="shared" si="0"/>
        <v>0</v>
      </c>
    </row>
    <row r="17" spans="2:24" ht="24" customHeight="1">
      <c r="B17" s="173"/>
      <c r="C17" s="722" t="s">
        <v>419</v>
      </c>
      <c r="D17" s="722"/>
      <c r="E17" s="722"/>
      <c r="F17" s="723"/>
      <c r="G17" s="392">
        <f>IF(ｱ.特管廃油!D32&gt;0,ｱ.特管廃油!D32,IF(G$19&gt;0,"0",0))</f>
        <v>250</v>
      </c>
      <c r="H17" s="392">
        <f>IF(ｲ.特管廃酸!D32&gt;0,ｲ.特管廃酸!D32,IF(H$19&gt;0,"0",0))</f>
        <v>2</v>
      </c>
      <c r="I17" s="392">
        <f>IF(ｳ.特管廃ｱﾙｶﾘ!D32&gt;0,ｳ.特管廃ｱﾙｶﾘ!D32,IF(I$19&gt;0,"0",0))</f>
        <v>2</v>
      </c>
      <c r="J17" s="392">
        <f>IF(ｴ.感染性廃棄物!$D32&gt;0,ｴ.感染性廃棄物!D32,IF(J$19&gt;0,"0",0))</f>
        <v>0</v>
      </c>
      <c r="K17" s="392" t="str">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t="str">
        <f>IF(ｿ.有害廃酸!D32&gt;0,ｿ.有害廃酸!D32,IF(U$19&gt;0,"0",0))</f>
        <v>0</v>
      </c>
      <c r="V17" s="392">
        <f>IF(ﾀ.有害廃ｱﾙｶﾘ!D32&gt;0,ﾀ.有害廃ｱﾙｶﾘ!D32,IF(V$19&gt;0,"0",0))</f>
        <v>0</v>
      </c>
      <c r="W17" s="393">
        <f>IF(ﾁ.廃水銀等!D32&gt;0,ﾁ.廃水銀等!D32,IF(W$19&gt;0,"0",0))</f>
        <v>0</v>
      </c>
      <c r="X17" s="394">
        <f t="shared" si="0"/>
        <v>254</v>
      </c>
    </row>
    <row r="18" spans="2:24" ht="24" customHeight="1" thickBot="1">
      <c r="B18" s="174"/>
      <c r="C18" s="202" t="s">
        <v>203</v>
      </c>
      <c r="D18" s="718" t="s">
        <v>422</v>
      </c>
      <c r="E18" s="718"/>
      <c r="F18" s="719"/>
      <c r="G18" s="395" t="str">
        <f>IF(ｱ.特管廃油!D33&gt;0,ｱ.特管廃油!D33,IF(G$19&gt;0,"0",0))</f>
        <v>0</v>
      </c>
      <c r="H18" s="395" t="str">
        <f>IF(ｲ.特管廃酸!D33&gt;0,ｲ.特管廃酸!D33,IF(H$19&gt;0,"0",0))</f>
        <v>0</v>
      </c>
      <c r="I18" s="395" t="str">
        <f>IF(ｳ.特管廃ｱﾙｶﾘ!D33&gt;0,ｳ.特管廃ｱﾙｶﾘ!D33,IF(I$19&gt;0,"0",0))</f>
        <v>0</v>
      </c>
      <c r="J18" s="395">
        <f>IF(ｴ.感染性廃棄物!$D33&gt;0,ｴ.感染性廃棄物!D33,IF(J$19&gt;0,"0",0))</f>
        <v>0</v>
      </c>
      <c r="K18" s="395" t="str">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t="str">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279.47000000000003</v>
      </c>
      <c r="H19" s="398">
        <f t="shared" si="1"/>
        <v>6</v>
      </c>
      <c r="I19" s="398">
        <f t="shared" si="1"/>
        <v>0.64</v>
      </c>
      <c r="J19" s="398">
        <f t="shared" si="1"/>
        <v>0</v>
      </c>
      <c r="K19" s="398">
        <f t="shared" si="1"/>
        <v>0.87</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0.36</v>
      </c>
      <c r="V19" s="398">
        <f t="shared" si="1"/>
        <v>0</v>
      </c>
      <c r="W19" s="398">
        <f>+W37+W25+W23+W22+W21-W20</f>
        <v>0</v>
      </c>
      <c r="X19" s="399">
        <f t="shared" ref="X19:X47" si="2">SUM(G19:W19)</f>
        <v>287.34000000000003</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279.47000000000003</v>
      </c>
      <c r="H37" s="422">
        <f t="shared" si="7"/>
        <v>6</v>
      </c>
      <c r="I37" s="422">
        <f t="shared" si="7"/>
        <v>0.64</v>
      </c>
      <c r="J37" s="422">
        <f t="shared" si="7"/>
        <v>0</v>
      </c>
      <c r="K37" s="422">
        <f t="shared" si="7"/>
        <v>0.87</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0.36</v>
      </c>
      <c r="V37" s="422">
        <f t="shared" si="7"/>
        <v>0</v>
      </c>
      <c r="W37" s="422">
        <f>+W38+W42</f>
        <v>0</v>
      </c>
      <c r="X37" s="423">
        <f t="shared" si="2"/>
        <v>287.34000000000003</v>
      </c>
    </row>
    <row r="38" spans="2:24" ht="24" customHeight="1">
      <c r="B38" s="171"/>
      <c r="C38" s="744"/>
      <c r="D38" s="212"/>
      <c r="E38" s="210" t="s">
        <v>197</v>
      </c>
      <c r="F38" s="442"/>
      <c r="G38" s="416">
        <f t="shared" ref="G38:V38" si="8">SUM(G39:G41)</f>
        <v>279.47000000000003</v>
      </c>
      <c r="H38" s="416">
        <f t="shared" si="8"/>
        <v>6</v>
      </c>
      <c r="I38" s="416">
        <f t="shared" si="8"/>
        <v>0.64</v>
      </c>
      <c r="J38" s="416">
        <f t="shared" si="8"/>
        <v>0</v>
      </c>
      <c r="K38" s="416">
        <f t="shared" si="8"/>
        <v>0.87</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0.36</v>
      </c>
      <c r="V38" s="416">
        <f t="shared" si="8"/>
        <v>0</v>
      </c>
      <c r="W38" s="416">
        <f>SUM(W39:W41)</f>
        <v>0</v>
      </c>
      <c r="X38" s="417">
        <f t="shared" si="2"/>
        <v>287.34000000000003</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44"/>
      <c r="D40" s="213"/>
      <c r="E40" s="208"/>
      <c r="F40" s="206" t="s">
        <v>196</v>
      </c>
      <c r="G40" s="418">
        <f>+ｱ.特管廃油!$AA$29</f>
        <v>279.47000000000003</v>
      </c>
      <c r="H40" s="418">
        <f>+ｲ.特管廃酸!$AA$29</f>
        <v>6</v>
      </c>
      <c r="I40" s="418">
        <f>+ｳ.特管廃ｱﾙｶﾘ!$AA$29</f>
        <v>0.64</v>
      </c>
      <c r="J40" s="418">
        <f>+ｴ.感染性廃棄物!$AA$29</f>
        <v>0</v>
      </c>
      <c r="K40" s="418">
        <f>+ｵ.廃PCB等!$AA$29</f>
        <v>0.87</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0.36</v>
      </c>
      <c r="V40" s="418">
        <f>+ﾀ.有害廃ｱﾙｶﾘ!$AA$29</f>
        <v>0</v>
      </c>
      <c r="W40" s="418">
        <f>+ﾁ.廃水銀等!$AA$29</f>
        <v>0</v>
      </c>
      <c r="X40" s="419">
        <f t="shared" si="2"/>
        <v>287.34000000000003</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279.47000000000003</v>
      </c>
      <c r="H43" s="424">
        <f>+ｲ.特管廃酸!$AL$27</f>
        <v>6</v>
      </c>
      <c r="I43" s="424">
        <f>+ｳ.特管廃ｱﾙｶﾘ!$AL$27</f>
        <v>0.64</v>
      </c>
      <c r="J43" s="424">
        <f>+ｴ.感染性廃棄物!$AL$27</f>
        <v>0</v>
      </c>
      <c r="K43" s="424">
        <f>+ｵ.廃PCB等!$AL$27</f>
        <v>0.87</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0.36</v>
      </c>
      <c r="V43" s="424">
        <f>+ﾀ.有害廃ｱﾙｶﾘ!$AL$27</f>
        <v>0</v>
      </c>
      <c r="W43" s="424">
        <f>+ﾁ.廃水銀等!$AL$27</f>
        <v>0</v>
      </c>
      <c r="X43" s="425">
        <f t="shared" si="2"/>
        <v>287.34000000000003</v>
      </c>
    </row>
    <row r="44" spans="2:24" ht="24" customHeight="1">
      <c r="B44" s="171"/>
      <c r="C44" s="178"/>
      <c r="D44" s="176" t="s">
        <v>151</v>
      </c>
      <c r="E44" s="742" t="s">
        <v>179</v>
      </c>
      <c r="F44" s="743"/>
      <c r="G44" s="426">
        <f>+ｱ.特管廃油!$AL$30</f>
        <v>279.47000000000003</v>
      </c>
      <c r="H44" s="426">
        <f>+ｲ.特管廃酸!$AL$30</f>
        <v>6</v>
      </c>
      <c r="I44" s="426">
        <f>+ｳ.特管廃ｱﾙｶﾘ!$AL$30</f>
        <v>0.64</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0.36</v>
      </c>
      <c r="V44" s="426">
        <f>+ﾀ.有害廃ｱﾙｶﾘ!$AL$30</f>
        <v>0</v>
      </c>
      <c r="W44" s="426">
        <f>+ﾁ.廃水銀等!$AL$30</f>
        <v>0</v>
      </c>
      <c r="X44" s="427">
        <f t="shared" si="2"/>
        <v>286.47000000000003</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5" t="s">
        <v>423</v>
      </c>
      <c r="F46" s="726"/>
      <c r="G46" s="418">
        <f>+ｱ.特管廃油!$AS$27</f>
        <v>120.26</v>
      </c>
      <c r="H46" s="418">
        <f>+ｲ.特管廃酸!$AS$27</f>
        <v>5.74</v>
      </c>
      <c r="I46" s="418">
        <f>+ｳ.特管廃ｱﾙｶﾘ!$AS$27</f>
        <v>0.64</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0.36</v>
      </c>
      <c r="V46" s="418">
        <f>+ﾀ.有害廃ｱﾙｶﾘ!$AS$27</f>
        <v>0</v>
      </c>
      <c r="W46" s="418">
        <f>+ﾁ.廃水銀等!$AS$27</f>
        <v>0</v>
      </c>
      <c r="X46" s="419">
        <f t="shared" si="2"/>
        <v>127</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529.47</v>
      </c>
      <c r="H55" s="309">
        <f t="shared" ref="H55:V55" si="9">IF(H9="0",+H19+H20,+H9+H19+H20)</f>
        <v>8</v>
      </c>
      <c r="I55" s="309">
        <f t="shared" si="9"/>
        <v>2.64</v>
      </c>
      <c r="J55" s="309">
        <f t="shared" si="9"/>
        <v>0</v>
      </c>
      <c r="K55" s="309">
        <f t="shared" si="9"/>
        <v>1.62</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0.36</v>
      </c>
      <c r="V55" s="309">
        <f t="shared" si="9"/>
        <v>0</v>
      </c>
      <c r="W55" s="309">
        <f>IF(W9="0",+W19+W20,+W9+W19+W20)</f>
        <v>0</v>
      </c>
      <c r="X55" s="310">
        <f>+X9+X19+X20</f>
        <v>542.09</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22"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279.47000000000003</v>
      </c>
      <c r="G12" s="630"/>
      <c r="H12" s="630"/>
      <c r="I12" s="279" t="s">
        <v>191</v>
      </c>
      <c r="J12" s="61"/>
      <c r="K12" s="62"/>
      <c r="L12" s="61"/>
      <c r="M12" s="667"/>
      <c r="N12" s="63"/>
      <c r="P12" s="625">
        <v>0</v>
      </c>
      <c r="Q12" s="683"/>
      <c r="R12" s="683"/>
      <c r="S12" s="683"/>
      <c r="T12" s="60" t="s">
        <v>22</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v>0</v>
      </c>
      <c r="G15" s="643"/>
      <c r="H15" s="643"/>
      <c r="I15" s="52" t="s">
        <v>191</v>
      </c>
      <c r="J15" s="61"/>
      <c r="K15" s="64"/>
      <c r="L15" s="61"/>
      <c r="M15" s="667"/>
      <c r="N15" s="64"/>
      <c r="P15" s="625">
        <v>0</v>
      </c>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v>0</v>
      </c>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634"/>
    </row>
    <row r="18" spans="2:49" ht="27" customHeight="1" thickBot="1">
      <c r="K18" s="64"/>
      <c r="L18" s="61"/>
      <c r="M18" s="667"/>
      <c r="N18" s="64"/>
      <c r="P18" s="625">
        <v>0</v>
      </c>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v>0</v>
      </c>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250</v>
      </c>
      <c r="E24" s="645"/>
      <c r="F24" s="645"/>
      <c r="G24" s="199" t="s">
        <v>159</v>
      </c>
      <c r="H24" s="617">
        <f>+F12</f>
        <v>279.47000000000003</v>
      </c>
      <c r="I24" s="618"/>
      <c r="J24" s="199" t="s">
        <v>159</v>
      </c>
      <c r="K24" s="64"/>
      <c r="L24" s="61"/>
      <c r="M24" s="668"/>
      <c r="P24" s="656">
        <v>0</v>
      </c>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279.47000000000003</v>
      </c>
      <c r="Q27" s="669"/>
      <c r="R27" s="669"/>
      <c r="S27" s="669"/>
      <c r="T27" s="52" t="s">
        <v>38</v>
      </c>
      <c r="U27" s="72"/>
      <c r="V27" s="72"/>
      <c r="Y27" s="70" t="s">
        <v>39</v>
      </c>
      <c r="Z27" s="73"/>
      <c r="AH27" s="61"/>
      <c r="AI27" s="61"/>
      <c r="AJ27" s="61"/>
      <c r="AK27" s="61"/>
      <c r="AL27" s="629">
        <f>+AH18+P27</f>
        <v>279.47000000000003</v>
      </c>
      <c r="AM27" s="630"/>
      <c r="AN27" s="630"/>
      <c r="AO27" s="630"/>
      <c r="AP27" s="60" t="s">
        <v>13</v>
      </c>
      <c r="AQ27" s="296"/>
      <c r="AR27" s="130"/>
      <c r="AS27" s="625">
        <v>120.26</v>
      </c>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250</v>
      </c>
      <c r="E29" s="645"/>
      <c r="F29" s="645"/>
      <c r="G29" s="199" t="s">
        <v>159</v>
      </c>
      <c r="H29" s="617">
        <f>+AL27</f>
        <v>279.47000000000003</v>
      </c>
      <c r="I29" s="618"/>
      <c r="J29" s="199" t="s">
        <v>159</v>
      </c>
      <c r="M29" s="667"/>
      <c r="P29" s="64"/>
      <c r="Q29" s="147"/>
      <c r="R29" s="59" t="s">
        <v>145</v>
      </c>
      <c r="S29" s="644" t="s">
        <v>33</v>
      </c>
      <c r="T29" s="663"/>
      <c r="U29" s="663"/>
      <c r="V29" s="664"/>
      <c r="W29" s="56"/>
      <c r="X29" s="74"/>
      <c r="Y29" s="658" t="s">
        <v>193</v>
      </c>
      <c r="Z29" s="659"/>
      <c r="AA29" s="656">
        <v>279.47000000000003</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250</v>
      </c>
      <c r="E30" s="645"/>
      <c r="F30" s="645"/>
      <c r="G30" s="199" t="s">
        <v>159</v>
      </c>
      <c r="H30" s="617">
        <f>+AL30</f>
        <v>279.47000000000003</v>
      </c>
      <c r="I30" s="618"/>
      <c r="J30" s="199" t="s">
        <v>159</v>
      </c>
      <c r="M30" s="667"/>
      <c r="P30" s="64"/>
      <c r="R30" s="633">
        <f>+ROUND(AA28,2)+ROUND(AA29,2)+ROUND(AA30,2)</f>
        <v>279.47000000000003</v>
      </c>
      <c r="S30" s="669"/>
      <c r="T30" s="669"/>
      <c r="U30" s="669"/>
      <c r="V30" s="52" t="s">
        <v>16</v>
      </c>
      <c r="Y30" s="658" t="s">
        <v>149</v>
      </c>
      <c r="Z30" s="659"/>
      <c r="AA30" s="656">
        <v>0</v>
      </c>
      <c r="AB30" s="645"/>
      <c r="AC30" s="645"/>
      <c r="AD30" s="645"/>
      <c r="AE30" s="645"/>
      <c r="AF30" s="52" t="s">
        <v>13</v>
      </c>
      <c r="AL30" s="625">
        <v>279.47000000000003</v>
      </c>
      <c r="AM30" s="626"/>
      <c r="AN30" s="626"/>
      <c r="AO30" s="626"/>
      <c r="AP30" s="60" t="s">
        <v>13</v>
      </c>
      <c r="AS30" s="655"/>
      <c r="AT30" s="652"/>
      <c r="AU30" s="652"/>
      <c r="AV30" s="653"/>
      <c r="AW30" s="634"/>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634"/>
    </row>
    <row r="32" spans="2:49" ht="27" customHeight="1" thickTop="1" thickBot="1">
      <c r="B32" s="619" t="s">
        <v>419</v>
      </c>
      <c r="C32" s="620"/>
      <c r="D32" s="645">
        <v>250</v>
      </c>
      <c r="E32" s="645"/>
      <c r="F32" s="645"/>
      <c r="G32" s="199" t="s">
        <v>159</v>
      </c>
      <c r="H32" s="617">
        <f>+AS27</f>
        <v>120.26</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L11" sqref="L11:O1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令和5 年6月22日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神奈川県横浜市緑区青砥町450番地</v>
      </c>
      <c r="K16" s="771"/>
      <c r="L16" s="772"/>
      <c r="M16" s="772"/>
      <c r="N16" s="772"/>
      <c r="O16" s="773"/>
    </row>
    <row r="17" spans="1:17" ht="26.25" customHeight="1">
      <c r="C17" s="233"/>
      <c r="D17" s="234"/>
      <c r="E17" s="234"/>
      <c r="F17" s="234"/>
      <c r="G17" s="234"/>
      <c r="H17" s="238" t="s">
        <v>7</v>
      </c>
      <c r="I17" s="238"/>
      <c r="J17" s="771" t="str">
        <f>+表紙!J40</f>
        <v>株式会社ＤＮＰファインケミカル
代表取締役　柴田　睦</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045-932-5121</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株式会社ＤＮＰファインケミカル　東京工場</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2028</v>
      </c>
      <c r="N25" s="801"/>
      <c r="O25" s="802"/>
    </row>
    <row r="26" spans="1:17" ht="21" customHeight="1">
      <c r="C26" s="774" t="s">
        <v>11</v>
      </c>
      <c r="D26" s="775"/>
      <c r="E26" s="776"/>
      <c r="F26" s="806" t="str">
        <f>+表紙!F49</f>
        <v>神奈川県横浜市緑区青砥町450番地</v>
      </c>
      <c r="G26" s="807"/>
      <c r="H26" s="807"/>
      <c r="I26" s="807"/>
      <c r="J26" s="807"/>
      <c r="K26" s="807"/>
      <c r="L26" s="128" t="s">
        <v>135</v>
      </c>
      <c r="M26" s="243"/>
      <c r="N26" s="829" t="str">
        <f>IF(+表紙!N49="","",+表紙!N49)</f>
        <v>045-932-6019</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Ｅ16－化学工業</v>
      </c>
      <c r="G29" s="825"/>
      <c r="H29" s="825"/>
      <c r="I29" s="825"/>
      <c r="J29" s="364" t="s">
        <v>47</v>
      </c>
      <c r="K29" s="364"/>
      <c r="L29" s="831" t="str">
        <f>IF(+表紙!L52="","",+表紙!L52)</f>
        <v>精密化成品製造・販売業</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f>IF(+表紙!L53="","",+表紙!L53)</f>
        <v>12500</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t="str">
        <f>IF(+表紙!L55="","",+表紙!L55)</f>
        <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201</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254.75</v>
      </c>
      <c r="I40" s="273" t="s">
        <v>4</v>
      </c>
      <c r="J40" s="523" t="s">
        <v>295</v>
      </c>
      <c r="K40" s="524"/>
      <c r="L40" s="525"/>
      <c r="M40" s="767">
        <f>+表紙!M63</f>
        <v>254.75</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f>+表紙!M64</f>
        <v>254</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t="str">
        <f>+表紙!M65</f>
        <v>0</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f>+表紙!M66</f>
        <v>254</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f>IF(表紙!M69="","",表紙!M69)</f>
        <v>222.5</v>
      </c>
      <c r="N46" s="340" t="s">
        <v>331</v>
      </c>
      <c r="O46" s="341"/>
    </row>
    <row r="47" spans="1:17" ht="17.25" customHeight="1">
      <c r="C47" s="342"/>
      <c r="D47" s="472"/>
      <c r="E47" s="473"/>
      <c r="F47" s="473"/>
      <c r="G47" s="473"/>
      <c r="H47" s="473"/>
      <c r="I47" s="474"/>
      <c r="J47" s="595" t="s">
        <v>364</v>
      </c>
      <c r="K47" s="596"/>
      <c r="L47" s="596"/>
      <c r="M47" s="344">
        <f>IF(表紙!M70="","",表紙!M70)</f>
        <v>286.47000000000003</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電子マニフェストによる取引を遵守し、期限までに運搬、処分、最終処分が完了していることを確認している。</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6</v>
      </c>
      <c r="G12" s="630"/>
      <c r="H12" s="630"/>
      <c r="I12" s="279" t="s">
        <v>13</v>
      </c>
      <c r="J12" s="61"/>
      <c r="K12" s="62"/>
      <c r="L12" s="61"/>
      <c r="M12" s="667"/>
      <c r="N12" s="63"/>
      <c r="P12" s="625">
        <v>0</v>
      </c>
      <c r="Q12" s="683"/>
      <c r="R12" s="683"/>
      <c r="S12" s="683"/>
      <c r="T12" s="60" t="s">
        <v>13</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v>0</v>
      </c>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v>0</v>
      </c>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2</v>
      </c>
      <c r="E24" s="645"/>
      <c r="F24" s="645"/>
      <c r="G24" s="199" t="s">
        <v>159</v>
      </c>
      <c r="H24" s="617">
        <f>+F12</f>
        <v>6</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6</v>
      </c>
      <c r="Q27" s="669"/>
      <c r="R27" s="669"/>
      <c r="S27" s="669"/>
      <c r="T27" s="52" t="s">
        <v>38</v>
      </c>
      <c r="U27" s="72"/>
      <c r="V27" s="72"/>
      <c r="Y27" s="70" t="s">
        <v>39</v>
      </c>
      <c r="Z27" s="73"/>
      <c r="AH27" s="61"/>
      <c r="AI27" s="61"/>
      <c r="AJ27" s="61"/>
      <c r="AK27" s="61"/>
      <c r="AL27" s="629">
        <f>+AH18+P27</f>
        <v>6</v>
      </c>
      <c r="AM27" s="630"/>
      <c r="AN27" s="630"/>
      <c r="AO27" s="630"/>
      <c r="AP27" s="60" t="s">
        <v>13</v>
      </c>
      <c r="AQ27" s="296"/>
      <c r="AR27" s="130"/>
      <c r="AS27" s="625">
        <v>5.74</v>
      </c>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2</v>
      </c>
      <c r="E29" s="645"/>
      <c r="F29" s="645"/>
      <c r="G29" s="199" t="s">
        <v>159</v>
      </c>
      <c r="H29" s="617">
        <f>+AL27</f>
        <v>6</v>
      </c>
      <c r="I29" s="618"/>
      <c r="J29" s="199" t="s">
        <v>159</v>
      </c>
      <c r="M29" s="667"/>
      <c r="P29" s="64"/>
      <c r="Q29" s="147"/>
      <c r="R29" s="59" t="s">
        <v>146</v>
      </c>
      <c r="S29" s="644" t="s">
        <v>33</v>
      </c>
      <c r="T29" s="663"/>
      <c r="U29" s="663"/>
      <c r="V29" s="664"/>
      <c r="W29" s="56"/>
      <c r="X29" s="74"/>
      <c r="Y29" s="658" t="s">
        <v>193</v>
      </c>
      <c r="Z29" s="659"/>
      <c r="AA29" s="656">
        <v>6</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2</v>
      </c>
      <c r="E30" s="645"/>
      <c r="F30" s="645"/>
      <c r="G30" s="199" t="s">
        <v>159</v>
      </c>
      <c r="H30" s="617">
        <f>+AL30</f>
        <v>6</v>
      </c>
      <c r="I30" s="618"/>
      <c r="J30" s="199" t="s">
        <v>159</v>
      </c>
      <c r="M30" s="667"/>
      <c r="P30" s="64"/>
      <c r="R30" s="633">
        <f>+ROUND(AA28,2)+ROUND(AA29,2)+ROUND(AA30,2)</f>
        <v>6</v>
      </c>
      <c r="S30" s="669"/>
      <c r="T30" s="669"/>
      <c r="U30" s="669"/>
      <c r="V30" s="52" t="s">
        <v>16</v>
      </c>
      <c r="Y30" s="658" t="s">
        <v>149</v>
      </c>
      <c r="Z30" s="659"/>
      <c r="AA30" s="656">
        <v>0</v>
      </c>
      <c r="AB30" s="645"/>
      <c r="AC30" s="645"/>
      <c r="AD30" s="645"/>
      <c r="AE30" s="645"/>
      <c r="AF30" s="52" t="s">
        <v>13</v>
      </c>
      <c r="AL30" s="625">
        <v>6</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710"/>
    </row>
    <row r="32" spans="2:49" ht="27" customHeight="1" thickTop="1" thickBot="1">
      <c r="B32" s="619" t="s">
        <v>419</v>
      </c>
      <c r="C32" s="620"/>
      <c r="D32" s="645">
        <v>2</v>
      </c>
      <c r="E32" s="645"/>
      <c r="F32" s="645"/>
      <c r="G32" s="199" t="s">
        <v>159</v>
      </c>
      <c r="H32" s="617">
        <f>+AS27</f>
        <v>5.74</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0.64</v>
      </c>
      <c r="G12" s="630"/>
      <c r="H12" s="630"/>
      <c r="I12" s="279" t="s">
        <v>13</v>
      </c>
      <c r="J12" s="61"/>
      <c r="K12" s="62"/>
      <c r="L12" s="61"/>
      <c r="M12" s="667"/>
      <c r="N12" s="63"/>
      <c r="P12" s="625">
        <v>0</v>
      </c>
      <c r="Q12" s="683"/>
      <c r="R12" s="683"/>
      <c r="S12" s="683"/>
      <c r="T12" s="60" t="s">
        <v>13</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v>0</v>
      </c>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2</v>
      </c>
      <c r="E24" s="645"/>
      <c r="F24" s="645"/>
      <c r="G24" s="199" t="s">
        <v>159</v>
      </c>
      <c r="H24" s="617">
        <f>+F12</f>
        <v>0.64</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0.64</v>
      </c>
      <c r="Q27" s="669"/>
      <c r="R27" s="669"/>
      <c r="S27" s="669"/>
      <c r="T27" s="52" t="s">
        <v>38</v>
      </c>
      <c r="U27" s="72"/>
      <c r="V27" s="72"/>
      <c r="Y27" s="70" t="s">
        <v>39</v>
      </c>
      <c r="Z27" s="73"/>
      <c r="AH27" s="61"/>
      <c r="AI27" s="61"/>
      <c r="AJ27" s="61"/>
      <c r="AK27" s="61"/>
      <c r="AL27" s="629">
        <f>+AH18+P27</f>
        <v>0.64</v>
      </c>
      <c r="AM27" s="630"/>
      <c r="AN27" s="630"/>
      <c r="AO27" s="630"/>
      <c r="AP27" s="60" t="s">
        <v>13</v>
      </c>
      <c r="AQ27" s="296"/>
      <c r="AR27" s="130"/>
      <c r="AS27" s="625">
        <v>0.64</v>
      </c>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2</v>
      </c>
      <c r="E29" s="645"/>
      <c r="F29" s="645"/>
      <c r="G29" s="199" t="s">
        <v>159</v>
      </c>
      <c r="H29" s="617">
        <f>+AL27</f>
        <v>0.64</v>
      </c>
      <c r="I29" s="618"/>
      <c r="J29" s="199" t="s">
        <v>159</v>
      </c>
      <c r="M29" s="667"/>
      <c r="P29" s="64"/>
      <c r="Q29" s="147"/>
      <c r="R29" s="59" t="s">
        <v>146</v>
      </c>
      <c r="S29" s="644" t="s">
        <v>33</v>
      </c>
      <c r="T29" s="663"/>
      <c r="U29" s="663"/>
      <c r="V29" s="664"/>
      <c r="W29" s="56"/>
      <c r="X29" s="74"/>
      <c r="Y29" s="658" t="s">
        <v>193</v>
      </c>
      <c r="Z29" s="659"/>
      <c r="AA29" s="656">
        <v>0.64</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2</v>
      </c>
      <c r="E30" s="645"/>
      <c r="F30" s="645"/>
      <c r="G30" s="199" t="s">
        <v>159</v>
      </c>
      <c r="H30" s="617">
        <f>+AL30</f>
        <v>0.64</v>
      </c>
      <c r="I30" s="618"/>
      <c r="J30" s="199" t="s">
        <v>159</v>
      </c>
      <c r="M30" s="667"/>
      <c r="P30" s="64"/>
      <c r="R30" s="633">
        <f>+ROUND(AA28,2)+ROUND(AA29,2)+ROUND(AA30,2)</f>
        <v>0.64</v>
      </c>
      <c r="S30" s="669"/>
      <c r="T30" s="669"/>
      <c r="U30" s="669"/>
      <c r="V30" s="52" t="s">
        <v>16</v>
      </c>
      <c r="Y30" s="658" t="s">
        <v>149</v>
      </c>
      <c r="Z30" s="659"/>
      <c r="AA30" s="656">
        <v>0</v>
      </c>
      <c r="AB30" s="645"/>
      <c r="AC30" s="645"/>
      <c r="AD30" s="645"/>
      <c r="AE30" s="645"/>
      <c r="AF30" s="52" t="s">
        <v>13</v>
      </c>
      <c r="AL30" s="625">
        <v>0.64</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710"/>
    </row>
    <row r="32" spans="2:49" ht="27" customHeight="1" thickTop="1" thickBot="1">
      <c r="B32" s="619" t="s">
        <v>419</v>
      </c>
      <c r="C32" s="620"/>
      <c r="D32" s="645">
        <v>2</v>
      </c>
      <c r="E32" s="645"/>
      <c r="F32" s="645"/>
      <c r="G32" s="199" t="s">
        <v>159</v>
      </c>
      <c r="H32" s="617">
        <f>+AS27</f>
        <v>0.64</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0.87</v>
      </c>
      <c r="G12" s="630"/>
      <c r="H12" s="630"/>
      <c r="I12" s="279" t="s">
        <v>13</v>
      </c>
      <c r="J12" s="61"/>
      <c r="K12" s="62"/>
      <c r="L12" s="61"/>
      <c r="M12" s="667"/>
      <c r="N12" s="63"/>
      <c r="P12" s="625">
        <v>0</v>
      </c>
      <c r="Q12" s="683"/>
      <c r="R12" s="683"/>
      <c r="S12" s="683"/>
      <c r="T12" s="60" t="s">
        <v>13</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v>0</v>
      </c>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v>0</v>
      </c>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0.75</v>
      </c>
      <c r="E24" s="645"/>
      <c r="F24" s="645"/>
      <c r="G24" s="199" t="s">
        <v>159</v>
      </c>
      <c r="H24" s="617">
        <f>+F12</f>
        <v>0.87</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0.87</v>
      </c>
      <c r="Q27" s="669"/>
      <c r="R27" s="669"/>
      <c r="S27" s="669"/>
      <c r="T27" s="52" t="s">
        <v>38</v>
      </c>
      <c r="U27" s="72"/>
      <c r="V27" s="72"/>
      <c r="Y27" s="70" t="s">
        <v>39</v>
      </c>
      <c r="Z27" s="73"/>
      <c r="AH27" s="61"/>
      <c r="AI27" s="61"/>
      <c r="AJ27" s="61"/>
      <c r="AK27" s="61"/>
      <c r="AL27" s="629">
        <f>+AH18+P27</f>
        <v>0.87</v>
      </c>
      <c r="AM27" s="630"/>
      <c r="AN27" s="630"/>
      <c r="AO27" s="630"/>
      <c r="AP27" s="60" t="s">
        <v>13</v>
      </c>
      <c r="AQ27" s="296"/>
      <c r="AR27" s="130"/>
      <c r="AS27" s="625">
        <v>0</v>
      </c>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0.75</v>
      </c>
      <c r="E29" s="645"/>
      <c r="F29" s="645"/>
      <c r="G29" s="199" t="s">
        <v>159</v>
      </c>
      <c r="H29" s="617">
        <f>+AL27</f>
        <v>0.87</v>
      </c>
      <c r="I29" s="618"/>
      <c r="J29" s="199" t="s">
        <v>159</v>
      </c>
      <c r="M29" s="667"/>
      <c r="P29" s="64"/>
      <c r="Q29" s="147"/>
      <c r="R29" s="59" t="s">
        <v>146</v>
      </c>
      <c r="S29" s="644" t="s">
        <v>33</v>
      </c>
      <c r="T29" s="663"/>
      <c r="U29" s="663"/>
      <c r="V29" s="664"/>
      <c r="W29" s="56"/>
      <c r="X29" s="74"/>
      <c r="Y29" s="658" t="s">
        <v>193</v>
      </c>
      <c r="Z29" s="659"/>
      <c r="AA29" s="656">
        <v>0.87</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0.87</v>
      </c>
      <c r="S30" s="669"/>
      <c r="T30" s="669"/>
      <c r="U30" s="669"/>
      <c r="V30" s="52" t="s">
        <v>16</v>
      </c>
      <c r="Y30" s="658" t="s">
        <v>149</v>
      </c>
      <c r="Z30" s="659"/>
      <c r="AA30" s="656">
        <v>0</v>
      </c>
      <c r="AB30" s="645"/>
      <c r="AC30" s="645"/>
      <c r="AD30" s="645"/>
      <c r="AE30" s="645"/>
      <c r="AF30" s="52" t="s">
        <v>13</v>
      </c>
      <c r="AL30" s="625">
        <v>0</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v>0</v>
      </c>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9"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v>0</v>
      </c>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v>0</v>
      </c>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v>0</v>
      </c>
      <c r="Q12" s="683"/>
      <c r="R12" s="683"/>
      <c r="S12" s="683"/>
      <c r="T12" s="60" t="s">
        <v>13</v>
      </c>
      <c r="U12" s="61"/>
      <c r="V12" s="61"/>
      <c r="W12" s="61"/>
      <c r="X12" s="61"/>
      <c r="Y12"/>
      <c r="Z12"/>
      <c r="AA12"/>
      <c r="AB12"/>
      <c r="AC12" s="64"/>
      <c r="AE12" s="708"/>
      <c r="AG12" s="140"/>
      <c r="AH12" s="625">
        <v>0</v>
      </c>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v>0</v>
      </c>
      <c r="G15" s="643"/>
      <c r="H15" s="643"/>
      <c r="I15" s="52" t="s">
        <v>13</v>
      </c>
      <c r="J15" s="61"/>
      <c r="K15" s="64"/>
      <c r="L15" s="61"/>
      <c r="M15" s="667"/>
      <c r="N15" s="64"/>
      <c r="P15" s="625">
        <v>0</v>
      </c>
      <c r="Q15" s="683"/>
      <c r="R15" s="683"/>
      <c r="S15" s="683"/>
      <c r="T15" s="60" t="s">
        <v>13</v>
      </c>
      <c r="U15" s="61"/>
      <c r="V15" s="61"/>
      <c r="W15" s="61"/>
      <c r="X15" s="61"/>
      <c r="Y15"/>
      <c r="Z15"/>
      <c r="AA15"/>
      <c r="AB15"/>
      <c r="AC15" s="64"/>
      <c r="AH15" s="656">
        <v>0</v>
      </c>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v>0</v>
      </c>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v>0</v>
      </c>
      <c r="AV17" s="52" t="s">
        <v>34</v>
      </c>
      <c r="AW17" s="710"/>
    </row>
    <row r="18" spans="2:49" ht="27" customHeight="1" thickBot="1">
      <c r="K18" s="64"/>
      <c r="L18" s="61"/>
      <c r="M18" s="667"/>
      <c r="N18" s="64"/>
      <c r="P18" s="625">
        <v>0</v>
      </c>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v>0</v>
      </c>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v>0</v>
      </c>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v>0</v>
      </c>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v>0</v>
      </c>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v>0</v>
      </c>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v>0</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v>0</v>
      </c>
      <c r="AB30" s="645"/>
      <c r="AC30" s="645"/>
      <c r="AD30" s="645"/>
      <c r="AE30" s="645"/>
      <c r="AF30" s="52" t="s">
        <v>13</v>
      </c>
      <c r="AL30" s="625">
        <v>0</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0</v>
      </c>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H19" sqref="H19"/>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株式会社ＤＮＰファインケミカル　東京工場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2023-07-18T04:39:06Z</dcterms:created>
  <dcterms:modified xsi:type="dcterms:W3CDTF">2023-07-19T06:19:25Z</dcterms:modified>
</cp:coreProperties>
</file>