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firstSheet="5" activeTab="13"/>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27" i="94" l="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X12" i="94" l="1"/>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<sst xmlns="http://schemas.openxmlformats.org/spreadsheetml/2006/main" count="3177" uniqueCount="463">
  <si>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</si>
  <si>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</si>
  <si>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</si>
  <si>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</si>
  <si>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</si>
  <si>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</si>
  <si>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</si>
  <si>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</si>
  <si>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</si>
  <si>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</si>
  <si>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</si>
  <si>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</si>
  <si>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</si>
  <si>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</si>
  <si>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</si>
  <si>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</si>
  <si>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</si>
  <si>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</si>
  <si>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</si>
  <si>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</si>
  <si>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</si>
  <si>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</si>
  <si>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</si>
  <si>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</si>
  <si>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</si>
  <si>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</si>
  <si>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</si>
  <si>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</si>
  <si>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</si>
  <si>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</si>
  <si>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</si>
  <si>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</si>
  <si>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</si>
  <si>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</si>
  <si>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</si>
  <si>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</si>
  <si>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</si>
  <si>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</si>
  <si>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</si>
  <si>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</si>
  <si>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</si>
  <si>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</si>
  <si>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</si>
  <si>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</si>
  <si>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</si>
  <si>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</si>
  <si>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</si>
  <si>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</si>
  <si>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</si>
  <si>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</si>
  <si>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</si>
  <si>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</si>
  <si>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</si>
  <si>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</si>
  <si>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</si>
  <si>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</si>
  <si>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</si>
  <si>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</si>
  <si>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</si>
  <si>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</si>
  <si>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</si>
  <si>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</si>
  <si>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</si>
  <si>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</si>
  <si>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</si>
  <si>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</si>
  <si>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</si>
  <si>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</si>
  <si>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</si>
  <si>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</si>
  <si>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</si>
  <si>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</si>
  <si>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</si>
  <si>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</si>
  <si>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</si>
  <si>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</si>
  <si>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</si>
  <si>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</si>
  <si>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</si>
  <si>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</si>
  <si>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</si>
  <si>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</si>
  <si>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</si>
  <si>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</si>
  <si>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</si>
  <si>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</si>
  <si>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</si>
  <si>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</si>
  <si>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</si>
  <si>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</si>
  <si>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</si>
  <si>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</si>
  <si>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</si>
  <si>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</si>
  <si>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</si>
  <si>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</si>
  <si>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</si>
  <si>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</si>
  <si>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</si>
  <si>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</si>
  <si>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</si>
  <si>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</si>
  <si>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</si>
  <si>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</si>
  <si>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</si>
  <si>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</si>
  <si>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</si>
  <si>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</si>
  <si>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</si>
  <si>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</si>
  <si>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</si>
  <si>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</si>
  <si>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</si>
  <si>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</si>
  <si>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</si>
  <si>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</si>
  <si>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</si>
  <si>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</si>
  <si>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</si>
  <si>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</si>
  <si>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</si>
  <si>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</si>
  <si>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</si>
  <si>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</si>
  <si>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</si>
  <si>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</si>
  <si>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</si>
  <si>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</si>
  <si>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</si>
  <si>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</si>
  <si>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</si>
  <si>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</si>
  <si>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</si>
  <si>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</si>
  <si>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</si>
  <si>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</si>
  <si>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</si>
  <si>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</si>
  <si>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</si>
  <si>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</si>
  <si>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</si>
  <si>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</si>
  <si>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</si>
  <si>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</si>
  <si>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</si>
  <si>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</si>
  <si>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</si>
  <si>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</si>
  <si>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</si>
  <si>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</si>
  <si>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</si>
  <si>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</si>
  <si>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</si>
  <si>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</si>
  <si>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</si>
  <si>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</si>
  <si>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</si>
  <si>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</si>
  <si>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</si>
  <si>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</si>
  <si>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</si>
  <si>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</si>
  <si>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</si>
  <si>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</si>
  <si>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</si>
  <si>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</si>
  <si>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</si>
  <si>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</si>
  <si>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</si>
  <si>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</si>
  <si>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</si>
  <si>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</si>
  <si>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</si>
  <si>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</si>
  <si>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</si>
  <si>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</si>
  <si>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</si>
  <si>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</si>
  <si>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</si>
  <si>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</si>
  <si>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</si>
  <si>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</si>
  <si>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</si>
  <si>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</si>
  <si>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</si>
  <si>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</si>
  <si>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</si>
  <si>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</si>
  <si>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</si>
  <si>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</si>
  <si>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</si>
  <si>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</si>
  <si>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</si>
  <si>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</si>
  <si>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</si>
  <si>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</si>
  <si>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</si>
  <si>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</si>
  <si>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</si>
  <si>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</si>
  <si>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</si>
  <si>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</si>
  <si>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</si>
  <si>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</si>
  <si>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</si>
  <si>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</si>
  <si>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</si>
  <si>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</si>
  <si>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</si>
  <si>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</si>
  <si>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</si>
  <si>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</si>
  <si>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</si>
  <si>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</si>
  <si>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</si>
  <si>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</si>
  <si>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</si>
  <si>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</si>
  <si>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</si>
  <si>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</si>
  <si>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</si>
  <si>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</si>
  <si>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</si>
  <si>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</si>
  <si>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</si>
  <si>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</si>
  <si>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</si>
  <si>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</si>
  <si>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</si>
  <si>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</si>
  <si>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</si>
  <si>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</si>
  <si>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</si>
  <si>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</si>
  <si>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</si>
  <si>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</si>
  <si>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</si>
  <si>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</si>
  <si>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</si>
  <si>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</si>
  <si>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</si>
  <si>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</si>
  <si>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</si>
  <si>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</si>
  <si>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</si>
  <si>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</si>
  <si>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</si>
  <si>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</si>
  <si>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</si>
  <si>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</si>
  <si>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</si>
  <si>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</si>
  <si>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</si>
  <si>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</si>
  <si>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</si>
  <si>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</si>
  <si>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</si>
  <si>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</si>
  <si>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</si>
  <si>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</si>
  <si>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</si>
  <si>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</si>
  <si>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</si>
  <si>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</si>
  <si>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</si>
  <si>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</si>
  <si>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</si>
  <si>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</si>
  <si>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</si>
  <si>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</si>
  <si>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</si>
  <si>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</si>
  <si>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</si>
  <si>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</si>
  <si>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</si>
  <si>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</si>
  <si>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</si>
  <si>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</si>
  <si>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</si>
  <si>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</si>
  <si>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</si>
  <si>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</si>
  <si>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</si>
  <si>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</si>
  <si>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</si>
  <si>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</si>
  <si>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</si>
  <si>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</si>
  <si>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</si>
  <si>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</si>
  <si>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</si>
  <si>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</si>
  <si>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</si>
  <si>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</si>
  <si>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</si>
  <si>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</si>
  <si>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</si>
  <si>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</si>
  <si>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</si>
  <si>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</si>
  <si>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</si>
  <si>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</si>
  <si>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</si>
  <si>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</si>
  <si>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</si>
  <si>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</si>
  <si>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</si>
  <si>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</si>
  <si>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</si>
  <si>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</si>
  <si>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</si>
  <si>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</si>
  <si>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</si>
  <si>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</si>
  <si>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</si>
  <si>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</si>
  <si>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</si>
  <si>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</si>
  <si>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</si>
  <si>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</si>
  <si>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</si>
  <si>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</si>
  <si>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</si>
  <si>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</si>
  <si>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</si>
  <si>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</si>
  <si>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</si>
  <si>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</si>
  <si>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</si>
  <si>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</si>
  <si>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</si>
  <si>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</si>
  <si>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</si>
  <si>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</si>
  <si>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</si>
  <si>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</si>
  <si>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</si>
  <si>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</si>
  <si>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</si>
  <si>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</si>
  <si>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</si>
  <si>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</si>
  <si>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</si>
  <si>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</si>
  <si>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</si>
  <si>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</si>
  <si>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</si>
  <si>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</si>
  <si>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</si>
  <si>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</si>
  <si>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</si>
  <si>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</si>
  <si>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</si>
  <si>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</si>
  <si>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</si>
  <si>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</si>
  <si>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</si>
  <si>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</si>
  <si>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</si>
  <si>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</si>
  <si>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</si>
  <si>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</si>
  <si>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</si>
  <si>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</si>
  <si>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</si>
  <si>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</si>
  <si>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</si>
  <si>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</si>
  <si>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</si>
  <si>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</si>
  <si>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</si>
  <si>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</si>
  <si>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</si>
  <si>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</si>
  <si>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</si>
  <si>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</si>
  <si>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</si>
  <si>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</si>
  <si>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</si>
  <si>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</si>
  <si>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</si>
  <si>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</si>
  <si>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</si>
  <si>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</si>
  <si>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</si>
  <si>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</si>
  <si>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</si>
  <si>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</si>
  <si>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</si>
  <si>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</si>
  <si>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</si>
  <si>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</si>
  <si>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</si>
  <si>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</si>
  <si>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</si>
  <si>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</si>
  <si>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</si>
  <si>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</si>
  <si>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</si>
  <si>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</si>
  <si>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</si>
  <si>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</si>
  <si>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</si>
  <si>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</si>
  <si>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</si>
  <si>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</si>
  <si>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</si>
  <si>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</si>
  <si>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</si>
  <si>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</si>
  <si>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</si>
  <si>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</si>
  <si>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</si>
  <si>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</si>
  <si>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</si>
  <si>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</si>
  <si>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</si>
  <si>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</si>
  <si>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</si>
  <si>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</si>
  <si>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</si>
  <si>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</si>
  <si>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</si>
  <si>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</si>
  <si>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</si>
  <si>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</si>
  <si>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</si>
  <si>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</si>
  <si>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</si>
  <si>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</si>
  <si>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</si>
  <si>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</si>
  <si>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</si>
  <si>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</si>
  <si>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</si>
  <si>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</si>
  <si>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</si>
  <si>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</si>
  <si>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</si>
  <si>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</si>
  <si>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</si>
  <si>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</si>
  <si>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</si>
  <si>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</si>
  <si>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令和5年6月26日</t>
    <phoneticPr fontId="3"/>
  </si>
  <si>
    <t>横浜市港北区樽町2-6-30</t>
    <phoneticPr fontId="3"/>
  </si>
  <si>
    <t>千葉県市川市新井３丁目６番１０号</t>
    <rPh sb="0" eb="3">
      <t>チバケン</t>
    </rPh>
    <rPh sb="3" eb="6">
      <t>イチカワシ</t>
    </rPh>
    <rPh sb="6" eb="8">
      <t>アライ</t>
    </rPh>
    <rPh sb="9" eb="11">
      <t>チョウメ</t>
    </rPh>
    <rPh sb="12" eb="13">
      <t>バン</t>
    </rPh>
    <rPh sb="15" eb="16">
      <t>ゴウ</t>
    </rPh>
    <phoneticPr fontId="3"/>
  </si>
  <si>
    <t>株式会社内山アドバンス　代表取締役社長　柳内　光子</t>
    <rPh sb="12" eb="19">
      <t>ダイヒョウトリシマリヤクシャチョウ</t>
    </rPh>
    <rPh sb="20" eb="22">
      <t>ヤナギウチ</t>
    </rPh>
    <rPh sb="23" eb="25">
      <t>ミツコ</t>
    </rPh>
    <phoneticPr fontId="3"/>
  </si>
  <si>
    <t>047-398-8801</t>
    <phoneticPr fontId="3"/>
  </si>
  <si>
    <t>株式会社内山アドバンス 横浜工場</t>
    <rPh sb="12" eb="16">
      <t>ヨコハマコウジョウ</t>
    </rPh>
    <phoneticPr fontId="3"/>
  </si>
  <si>
    <t>045-543-5711</t>
    <phoneticPr fontId="3"/>
  </si>
  <si>
    <t>生コンクリート製造業</t>
    <rPh sb="0" eb="1">
      <t>ナマ</t>
    </rPh>
    <rPh sb="7" eb="10">
      <t>セイゾウギョウ</t>
    </rPh>
    <phoneticPr fontId="3"/>
  </si>
  <si>
    <t>建設現場で生コンクリート打設終了後の戻りコンを当事業所に持ち帰り、回収装置により骨材とスラッジ水に分離し、スラッジ水は脱水処理し脱水ケーキを保管又は、事業所構内に戻りコンを置き場に空け粉砕した後、運搬業者に委託して最終処分場で破砕処理し路盤材として再利用している。</t>
    <rPh sb="0" eb="4">
      <t>ケンセツゲンバ</t>
    </rPh>
    <rPh sb="5" eb="6">
      <t>ナマ</t>
    </rPh>
    <rPh sb="12" eb="14">
      <t>ダセツ</t>
    </rPh>
    <rPh sb="14" eb="17">
      <t>シュウリョウアト</t>
    </rPh>
    <rPh sb="18" eb="19">
      <t>モド</t>
    </rPh>
    <rPh sb="23" eb="27">
      <t>トウジギョウショ</t>
    </rPh>
    <rPh sb="28" eb="29">
      <t>モ</t>
    </rPh>
    <rPh sb="30" eb="31">
      <t>カエ</t>
    </rPh>
    <rPh sb="33" eb="35">
      <t>カイシュウ</t>
    </rPh>
    <rPh sb="35" eb="37">
      <t>ソウチ</t>
    </rPh>
    <rPh sb="40" eb="42">
      <t>コツザイ</t>
    </rPh>
    <rPh sb="47" eb="48">
      <t>スイ</t>
    </rPh>
    <rPh sb="49" eb="51">
      <t>ブンリ</t>
    </rPh>
    <rPh sb="57" eb="58">
      <t>スイ</t>
    </rPh>
    <rPh sb="59" eb="63">
      <t>ダッスイショリ</t>
    </rPh>
    <rPh sb="64" eb="66">
      <t>ダッスイ</t>
    </rPh>
    <rPh sb="70" eb="72">
      <t>ホカン</t>
    </rPh>
    <rPh sb="72" eb="73">
      <t>マタ</t>
    </rPh>
    <rPh sb="75" eb="80">
      <t>ジギョウショコウナイ</t>
    </rPh>
    <rPh sb="81" eb="82">
      <t>モド</t>
    </rPh>
    <rPh sb="86" eb="87">
      <t>オ</t>
    </rPh>
    <rPh sb="88" eb="89">
      <t>バ</t>
    </rPh>
    <rPh sb="90" eb="91">
      <t>ア</t>
    </rPh>
    <rPh sb="92" eb="94">
      <t>フンサイ</t>
    </rPh>
    <rPh sb="96" eb="97">
      <t>アト</t>
    </rPh>
    <rPh sb="98" eb="102">
      <t>ウンパンギョウシャ</t>
    </rPh>
    <rPh sb="103" eb="105">
      <t>イタク</t>
    </rPh>
    <rPh sb="107" eb="112">
      <t>サイシュウショブンジョウ</t>
    </rPh>
    <rPh sb="113" eb="117">
      <t>ハサイショリ</t>
    </rPh>
    <rPh sb="118" eb="121">
      <t>ロバンザイ</t>
    </rPh>
    <rPh sb="124" eb="127">
      <t>サイリヨウ</t>
    </rPh>
    <phoneticPr fontId="3"/>
  </si>
  <si>
    <t>事業所用パンフレット・・・・資料－１
工場配置図・・・・・・・・・・・・資料－２
工場フローシート図・・・・・資料－３
組織図・・・・・・・・・・・・・・・資料－４</t>
    <rPh sb="0" eb="3">
      <t>ジギョウショ</t>
    </rPh>
    <rPh sb="3" eb="4">
      <t>ヨウ</t>
    </rPh>
    <rPh sb="14" eb="16">
      <t>シリョウ</t>
    </rPh>
    <rPh sb="19" eb="21">
      <t>コウジョウ</t>
    </rPh>
    <rPh sb="21" eb="23">
      <t>ハイチ</t>
    </rPh>
    <rPh sb="23" eb="24">
      <t>ズ</t>
    </rPh>
    <rPh sb="36" eb="38">
      <t>シリョウ</t>
    </rPh>
    <rPh sb="60" eb="62">
      <t>ソシキ</t>
    </rPh>
    <phoneticPr fontId="3"/>
  </si>
  <si>
    <t>戻りコンクリート発生制御する為、事前に生コンクリートの納入打合せをするが、工場が思うほど現場は分かっていないようで、戻りコンクリートが減少していないのが現状です。</t>
    <rPh sb="0" eb="1">
      <t>モド</t>
    </rPh>
    <rPh sb="8" eb="10">
      <t>ハッセイ</t>
    </rPh>
    <rPh sb="10" eb="12">
      <t>セイギョ</t>
    </rPh>
    <rPh sb="14" eb="15">
      <t>タメ</t>
    </rPh>
    <rPh sb="16" eb="18">
      <t>ジゼン</t>
    </rPh>
    <rPh sb="19" eb="20">
      <t>ナマ</t>
    </rPh>
    <rPh sb="27" eb="29">
      <t>ノウニュウ</t>
    </rPh>
    <rPh sb="29" eb="31">
      <t>ウチアワ</t>
    </rPh>
    <rPh sb="37" eb="39">
      <t>コウジョウ</t>
    </rPh>
    <rPh sb="40" eb="41">
      <t>オモ</t>
    </rPh>
    <rPh sb="44" eb="46">
      <t>ゲンバ</t>
    </rPh>
    <rPh sb="47" eb="48">
      <t>ワ</t>
    </rPh>
    <rPh sb="58" eb="59">
      <t>モド</t>
    </rPh>
    <rPh sb="67" eb="69">
      <t>ゲンショウ</t>
    </rPh>
    <rPh sb="76" eb="78">
      <t>ゲンジョウ</t>
    </rPh>
    <phoneticPr fontId="3"/>
  </si>
  <si>
    <t>戻りコンクリート発生制御する為、事前に生コンクリートの納入打合せをするが、工場が思うほど現場は分かっていないようで、戻りコンクリートが減少していないのが現状です。</t>
    <phoneticPr fontId="3"/>
  </si>
  <si>
    <t>戻りコンクリートを回収装置で処理し、処理できない戻りコンクリートは硬化後に破砕し、ガラス・コンクリート・陶磁器くずとして排出します。</t>
    <rPh sb="9" eb="13">
      <t>カイシュウソウチ</t>
    </rPh>
    <rPh sb="14" eb="16">
      <t>ショリ</t>
    </rPh>
    <rPh sb="18" eb="20">
      <t>ショリ</t>
    </rPh>
    <rPh sb="24" eb="25">
      <t>モド</t>
    </rPh>
    <rPh sb="33" eb="35">
      <t>コウカ</t>
    </rPh>
    <rPh sb="35" eb="36">
      <t>アト</t>
    </rPh>
    <rPh sb="37" eb="39">
      <t>ハサイ</t>
    </rPh>
    <rPh sb="52" eb="55">
      <t>トウジキ</t>
    </rPh>
    <rPh sb="60" eb="62">
      <t>ハイシュツ</t>
    </rPh>
    <phoneticPr fontId="3"/>
  </si>
  <si>
    <t>同上</t>
    <rPh sb="0" eb="2">
      <t>ドウジョウ</t>
    </rPh>
    <phoneticPr fontId="3"/>
  </si>
  <si>
    <t>戻りコンクリートは処理後に細骨材・粗骨材・スラッジ水に分離し。スラッジ水は脱水処理後にミキサー車のドラム内洗浄に使用し、一部上澄水として使用している。</t>
    <rPh sb="9" eb="12">
      <t>ショリアト</t>
    </rPh>
    <rPh sb="13" eb="16">
      <t>サイコツザイ</t>
    </rPh>
    <rPh sb="17" eb="20">
      <t>ソコツザイ</t>
    </rPh>
    <rPh sb="25" eb="26">
      <t>スイ</t>
    </rPh>
    <rPh sb="27" eb="29">
      <t>ブンリ</t>
    </rPh>
    <rPh sb="35" eb="36">
      <t>スイ</t>
    </rPh>
    <rPh sb="37" eb="39">
      <t>ダッスイ</t>
    </rPh>
    <rPh sb="39" eb="41">
      <t>ショリ</t>
    </rPh>
    <rPh sb="41" eb="42">
      <t>アト</t>
    </rPh>
    <rPh sb="47" eb="48">
      <t>シャ</t>
    </rPh>
    <rPh sb="52" eb="53">
      <t>ナイ</t>
    </rPh>
    <rPh sb="53" eb="55">
      <t>センジョウ</t>
    </rPh>
    <rPh sb="56" eb="58">
      <t>シヨウ</t>
    </rPh>
    <rPh sb="60" eb="62">
      <t>イチブ</t>
    </rPh>
    <rPh sb="62" eb="64">
      <t>ウワズ</t>
    </rPh>
    <rPh sb="64" eb="65">
      <t>ミズ</t>
    </rPh>
    <rPh sb="68" eb="70">
      <t>シヨウ</t>
    </rPh>
    <phoneticPr fontId="3"/>
  </si>
  <si>
    <t>戻りコンクリートは処理後に細骨材・粗骨材・スラッジ水に分離し。スラッジ水は脱水装置にて脱水しケーキを産業廃棄物として排出します。</t>
    <rPh sb="39" eb="41">
      <t>ソウチ</t>
    </rPh>
    <rPh sb="43" eb="45">
      <t>ダッスイ</t>
    </rPh>
    <rPh sb="50" eb="52">
      <t>サンギョウ</t>
    </rPh>
    <rPh sb="52" eb="55">
      <t>ハイキブツ</t>
    </rPh>
    <rPh sb="58" eb="60">
      <t>ハイシュツ</t>
    </rPh>
    <phoneticPr fontId="3"/>
  </si>
  <si>
    <t>該当無し</t>
    <rPh sb="0" eb="2">
      <t>ガイトウ</t>
    </rPh>
    <rPh sb="2" eb="3">
      <t>ナシ</t>
    </rPh>
    <phoneticPr fontId="3"/>
  </si>
  <si>
    <t>該当無し</t>
    <phoneticPr fontId="3"/>
  </si>
  <si>
    <t>特に変更しようすることが無いので同上。</t>
    <rPh sb="0" eb="1">
      <t>トク</t>
    </rPh>
    <rPh sb="2" eb="4">
      <t>ヘンコウ</t>
    </rPh>
    <rPh sb="12" eb="13">
      <t>ナ</t>
    </rPh>
    <rPh sb="16" eb="18">
      <t>ドウジョウ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</si>
</sst>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5"/>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6"/>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199" zoomScale="130" zoomScaleNormal="115" zoomScaleSheetLayoutView="130" workbookViewId="0">
      <selection activeCell="R156" sqref="R156"/>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711"/>
      <c r="D21" s="712"/>
      <c r="E21" s="25" t="s">
        <v>50</v>
      </c>
      <c r="W21" s="25"/>
      <c r="X21" s="106"/>
      <c r="Y21" s="107"/>
    </row>
    <row r="22" spans="1:56" ht="13.2" x14ac:dyDescent="0.2">
      <c r="C22" s="713" t="s">
        <v>396</v>
      </c>
      <c r="D22" s="714"/>
      <c r="E22" s="25" t="s">
        <v>385</v>
      </c>
      <c r="W22" s="25"/>
      <c r="X22" s="107"/>
      <c r="Y22" s="107"/>
    </row>
    <row r="23" spans="1:56" ht="13.2" x14ac:dyDescent="0.2">
      <c r="C23" s="715" t="s">
        <v>397</v>
      </c>
      <c r="D23" s="716"/>
      <c r="E23" s="25" t="s">
        <v>1</v>
      </c>
      <c r="W23" s="25"/>
      <c r="X23" s="107"/>
      <c r="Y23" s="107"/>
    </row>
    <row r="24" spans="1:56" ht="13.2" x14ac:dyDescent="0.2">
      <c r="C24" s="717" t="s">
        <v>398</v>
      </c>
      <c r="D24" s="718"/>
      <c r="E24" s="25" t="s">
        <v>46</v>
      </c>
      <c r="W24" s="25"/>
      <c r="X24" s="107"/>
      <c r="Y24" s="107"/>
    </row>
    <row r="25" spans="1:56" ht="13.2" x14ac:dyDescent="0.2">
      <c r="C25" s="719" t="s">
        <v>399</v>
      </c>
      <c r="D25" s="720"/>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2" x14ac:dyDescent="0.2">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2">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65" t="s">
        <v>444</v>
      </c>
      <c r="Q35" s="766"/>
      <c r="R35" s="766"/>
      <c r="S35" s="766"/>
      <c r="T35" s="767"/>
      <c r="U35" s="768"/>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69" t="s">
        <v>446</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447</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71" t="s">
        <v>448</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449</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2007</v>
      </c>
      <c r="Q49" s="749"/>
      <c r="R49" s="749"/>
      <c r="S49" s="749"/>
      <c r="T49" s="749"/>
      <c r="U49" s="750"/>
    </row>
    <row r="50" spans="3:54" ht="26.25" customHeight="1" x14ac:dyDescent="0.15">
      <c r="C50" s="721" t="s">
        <v>11</v>
      </c>
      <c r="D50" s="722"/>
      <c r="E50" s="723"/>
      <c r="F50" s="732" t="s">
        <v>445</v>
      </c>
      <c r="G50" s="733"/>
      <c r="H50" s="733"/>
      <c r="I50" s="733"/>
      <c r="J50" s="733"/>
      <c r="K50" s="733"/>
      <c r="L50" s="733"/>
      <c r="M50" s="733"/>
      <c r="N50" s="595" t="s">
        <v>173</v>
      </c>
      <c r="O50" s="598"/>
      <c r="P50" s="599"/>
      <c r="Q50" s="736" t="s">
        <v>450</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643" t="s">
        <v>134</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2">
      <c r="C55" s="204"/>
      <c r="D55" s="576" t="s">
        <v>290</v>
      </c>
      <c r="E55" s="508" t="s">
        <v>241</v>
      </c>
      <c r="F55" s="658" t="s">
        <v>279</v>
      </c>
      <c r="G55" s="659"/>
      <c r="H55" s="659"/>
      <c r="I55" s="660"/>
      <c r="J55" s="652" t="s">
        <v>282</v>
      </c>
      <c r="K55" s="653"/>
      <c r="L55" s="653"/>
      <c r="M55" s="654"/>
      <c r="N55" s="645">
        <v>1040</v>
      </c>
      <c r="O55" s="646"/>
      <c r="P55" s="646"/>
      <c r="Q55" s="646"/>
      <c r="R55" s="646"/>
      <c r="S55" s="282" t="s">
        <v>286</v>
      </c>
      <c r="T55" s="282"/>
      <c r="U55" s="327"/>
      <c r="W55" s="34"/>
    </row>
    <row r="56" spans="3:54" ht="27" customHeight="1" x14ac:dyDescent="0.2">
      <c r="C56" s="204"/>
      <c r="D56" s="205"/>
      <c r="E56" s="206"/>
      <c r="F56" s="658" t="s">
        <v>280</v>
      </c>
      <c r="G56" s="659"/>
      <c r="H56" s="659"/>
      <c r="I56" s="660"/>
      <c r="J56" s="652" t="s">
        <v>285</v>
      </c>
      <c r="K56" s="653"/>
      <c r="L56" s="653"/>
      <c r="M56" s="654"/>
      <c r="N56" s="645"/>
      <c r="O56" s="646"/>
      <c r="P56" s="646"/>
      <c r="Q56" s="646"/>
      <c r="R56" s="646"/>
      <c r="S56" s="282" t="s">
        <v>286</v>
      </c>
      <c r="T56" s="282"/>
      <c r="U56" s="327"/>
      <c r="W56" s="34"/>
    </row>
    <row r="57" spans="3:54" ht="27" customHeight="1" x14ac:dyDescent="0.2">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2">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2">
      <c r="C61" s="600"/>
      <c r="D61" s="577" t="s">
        <v>291</v>
      </c>
      <c r="E61" s="578" t="s">
        <v>242</v>
      </c>
      <c r="F61" s="647"/>
      <c r="G61" s="648"/>
      <c r="H61" s="648"/>
      <c r="I61" s="648"/>
      <c r="J61" s="648"/>
      <c r="K61" s="648"/>
      <c r="L61" s="648"/>
      <c r="M61" s="648"/>
      <c r="N61" s="648"/>
      <c r="O61" s="648"/>
      <c r="P61" s="648"/>
      <c r="Q61" s="648"/>
      <c r="R61" s="648"/>
      <c r="S61" s="648"/>
      <c r="T61" s="648"/>
      <c r="U61" s="649"/>
      <c r="W61" s="34"/>
    </row>
    <row r="62" spans="3:54" ht="13.95" customHeight="1" x14ac:dyDescent="0.2">
      <c r="C62" s="600"/>
      <c r="D62" s="579"/>
      <c r="E62" s="508"/>
      <c r="F62" s="694" t="s">
        <v>452</v>
      </c>
      <c r="G62" s="695"/>
      <c r="H62" s="695"/>
      <c r="I62" s="695"/>
      <c r="J62" s="695"/>
      <c r="K62" s="695"/>
      <c r="L62" s="695"/>
      <c r="M62" s="695"/>
      <c r="N62" s="695"/>
      <c r="O62" s="695"/>
      <c r="P62" s="695"/>
      <c r="Q62" s="695"/>
      <c r="R62" s="695"/>
      <c r="S62" s="695"/>
      <c r="T62" s="695"/>
      <c r="U62" s="696"/>
      <c r="W62" s="34"/>
    </row>
    <row r="63" spans="3:54" ht="13.95" customHeight="1" x14ac:dyDescent="0.2">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5" customHeight="1" x14ac:dyDescent="0.2">
      <c r="C64" s="600"/>
      <c r="D64" s="583"/>
      <c r="E64" s="662"/>
      <c r="F64" s="675"/>
      <c r="G64" s="676"/>
      <c r="H64" s="676"/>
      <c r="I64" s="676"/>
      <c r="J64" s="676"/>
      <c r="K64" s="676"/>
      <c r="L64" s="676"/>
      <c r="M64" s="676"/>
      <c r="N64" s="676"/>
      <c r="O64" s="676"/>
      <c r="P64" s="676"/>
      <c r="Q64" s="676"/>
      <c r="R64" s="676"/>
      <c r="S64" s="676"/>
      <c r="T64" s="676"/>
      <c r="U64" s="677"/>
      <c r="W64" s="34"/>
    </row>
    <row r="65" spans="3:23" ht="13.95" customHeight="1" x14ac:dyDescent="0.2">
      <c r="C65" s="600"/>
      <c r="D65" s="583"/>
      <c r="E65" s="662"/>
      <c r="F65" s="675"/>
      <c r="G65" s="676"/>
      <c r="H65" s="676"/>
      <c r="I65" s="676"/>
      <c r="J65" s="676"/>
      <c r="K65" s="676"/>
      <c r="L65" s="676"/>
      <c r="M65" s="676"/>
      <c r="N65" s="676"/>
      <c r="O65" s="676"/>
      <c r="P65" s="676"/>
      <c r="Q65" s="676"/>
      <c r="R65" s="676"/>
      <c r="S65" s="676"/>
      <c r="T65" s="676"/>
      <c r="U65" s="677"/>
      <c r="W65" s="34"/>
    </row>
    <row r="66" spans="3:23" ht="13.95" customHeight="1" x14ac:dyDescent="0.2">
      <c r="C66" s="600"/>
      <c r="D66" s="583"/>
      <c r="E66" s="662"/>
      <c r="F66" s="675"/>
      <c r="G66" s="676"/>
      <c r="H66" s="676"/>
      <c r="I66" s="676"/>
      <c r="J66" s="676"/>
      <c r="K66" s="676"/>
      <c r="L66" s="676"/>
      <c r="M66" s="676"/>
      <c r="N66" s="676"/>
      <c r="O66" s="676"/>
      <c r="P66" s="676"/>
      <c r="Q66" s="676"/>
      <c r="R66" s="676"/>
      <c r="S66" s="676"/>
      <c r="T66" s="676"/>
      <c r="U66" s="677"/>
      <c r="W66" s="34"/>
    </row>
    <row r="67" spans="3:23" ht="13.95" customHeight="1" x14ac:dyDescent="0.2">
      <c r="C67" s="600"/>
      <c r="D67" s="663" t="s">
        <v>423</v>
      </c>
      <c r="E67" s="664"/>
      <c r="F67" s="675"/>
      <c r="G67" s="676"/>
      <c r="H67" s="676"/>
      <c r="I67" s="676"/>
      <c r="J67" s="676"/>
      <c r="K67" s="676"/>
      <c r="L67" s="676"/>
      <c r="M67" s="676"/>
      <c r="N67" s="676"/>
      <c r="O67" s="676"/>
      <c r="P67" s="676"/>
      <c r="Q67" s="676"/>
      <c r="R67" s="676"/>
      <c r="S67" s="676"/>
      <c r="T67" s="676"/>
      <c r="U67" s="677"/>
      <c r="W67" s="34"/>
    </row>
    <row r="68" spans="3:23" ht="13.95" customHeight="1" x14ac:dyDescent="0.2">
      <c r="C68" s="600"/>
      <c r="D68" s="665"/>
      <c r="E68" s="664"/>
      <c r="F68" s="675"/>
      <c r="G68" s="676"/>
      <c r="H68" s="676"/>
      <c r="I68" s="676"/>
      <c r="J68" s="676"/>
      <c r="K68" s="676"/>
      <c r="L68" s="676"/>
      <c r="M68" s="676"/>
      <c r="N68" s="676"/>
      <c r="O68" s="676"/>
      <c r="P68" s="676"/>
      <c r="Q68" s="676"/>
      <c r="R68" s="676"/>
      <c r="S68" s="676"/>
      <c r="T68" s="676"/>
      <c r="U68" s="677"/>
      <c r="W68" s="34"/>
    </row>
    <row r="69" spans="3:23" ht="13.95" customHeight="1" x14ac:dyDescent="0.2">
      <c r="C69" s="600"/>
      <c r="D69" s="665"/>
      <c r="E69" s="664"/>
      <c r="F69" s="675"/>
      <c r="G69" s="676"/>
      <c r="H69" s="676"/>
      <c r="I69" s="676"/>
      <c r="J69" s="676"/>
      <c r="K69" s="676"/>
      <c r="L69" s="676"/>
      <c r="M69" s="676"/>
      <c r="N69" s="676"/>
      <c r="O69" s="676"/>
      <c r="P69" s="676"/>
      <c r="Q69" s="676"/>
      <c r="R69" s="676"/>
      <c r="S69" s="676"/>
      <c r="T69" s="676"/>
      <c r="U69" s="677"/>
      <c r="W69" s="34"/>
    </row>
    <row r="70" spans="3:23" ht="13.95" customHeight="1" x14ac:dyDescent="0.2">
      <c r="C70" s="600"/>
      <c r="D70" s="665"/>
      <c r="E70" s="664"/>
      <c r="F70" s="675"/>
      <c r="G70" s="676"/>
      <c r="H70" s="676"/>
      <c r="I70" s="676"/>
      <c r="J70" s="676"/>
      <c r="K70" s="676"/>
      <c r="L70" s="676"/>
      <c r="M70" s="676"/>
      <c r="N70" s="676"/>
      <c r="O70" s="676"/>
      <c r="P70" s="676"/>
      <c r="Q70" s="676"/>
      <c r="R70" s="676"/>
      <c r="S70" s="676"/>
      <c r="T70" s="676"/>
      <c r="U70" s="677"/>
      <c r="W70" s="34"/>
    </row>
    <row r="71" spans="3:23" ht="13.95" customHeight="1" x14ac:dyDescent="0.2">
      <c r="C71" s="600"/>
      <c r="D71" s="665"/>
      <c r="E71" s="664"/>
      <c r="F71" s="675"/>
      <c r="G71" s="676"/>
      <c r="H71" s="676"/>
      <c r="I71" s="676"/>
      <c r="J71" s="676"/>
      <c r="K71" s="676"/>
      <c r="L71" s="676"/>
      <c r="M71" s="676"/>
      <c r="N71" s="676"/>
      <c r="O71" s="676"/>
      <c r="P71" s="676"/>
      <c r="Q71" s="676"/>
      <c r="R71" s="676"/>
      <c r="S71" s="676"/>
      <c r="T71" s="676"/>
      <c r="U71" s="677"/>
      <c r="W71" s="34"/>
    </row>
    <row r="72" spans="3:23" ht="13.95" customHeight="1" x14ac:dyDescent="0.2">
      <c r="C72" s="601"/>
      <c r="D72" s="584"/>
      <c r="E72" s="509"/>
      <c r="F72" s="678"/>
      <c r="G72" s="679"/>
      <c r="H72" s="679"/>
      <c r="I72" s="679"/>
      <c r="J72" s="679"/>
      <c r="K72" s="679"/>
      <c r="L72" s="679"/>
      <c r="M72" s="679"/>
      <c r="N72" s="679"/>
      <c r="O72" s="679"/>
      <c r="P72" s="679"/>
      <c r="Q72" s="679"/>
      <c r="R72" s="679"/>
      <c r="S72" s="679"/>
      <c r="T72" s="679"/>
      <c r="U72" s="680"/>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688" t="s">
        <v>453</v>
      </c>
      <c r="E77" s="689"/>
      <c r="F77" s="689"/>
      <c r="G77" s="689"/>
      <c r="H77" s="689"/>
      <c r="I77" s="689"/>
      <c r="J77" s="689"/>
      <c r="K77" s="689"/>
      <c r="L77" s="689"/>
      <c r="M77" s="689"/>
      <c r="N77" s="689"/>
      <c r="O77" s="689"/>
      <c r="P77" s="689"/>
      <c r="Q77" s="689"/>
      <c r="R77" s="689"/>
      <c r="S77" s="689"/>
      <c r="T77" s="689"/>
      <c r="U77" s="690"/>
      <c r="W77"/>
    </row>
    <row r="78" spans="3:23" ht="13.95" customHeight="1" x14ac:dyDescent="0.2">
      <c r="C78" s="445"/>
      <c r="D78" s="688"/>
      <c r="E78" s="689"/>
      <c r="F78" s="689"/>
      <c r="G78" s="689"/>
      <c r="H78" s="689"/>
      <c r="I78" s="689"/>
      <c r="J78" s="689"/>
      <c r="K78" s="689"/>
      <c r="L78" s="689"/>
      <c r="M78" s="689"/>
      <c r="N78" s="689"/>
      <c r="O78" s="689"/>
      <c r="P78" s="689"/>
      <c r="Q78" s="689"/>
      <c r="R78" s="689"/>
      <c r="S78" s="689"/>
      <c r="T78" s="689"/>
      <c r="U78" s="690"/>
      <c r="W78" s="34"/>
    </row>
    <row r="79" spans="3:23" ht="13.95" customHeight="1" x14ac:dyDescent="0.2">
      <c r="C79" s="445"/>
      <c r="D79" s="688"/>
      <c r="E79" s="689"/>
      <c r="F79" s="689"/>
      <c r="G79" s="689"/>
      <c r="H79" s="689"/>
      <c r="I79" s="689"/>
      <c r="J79" s="689"/>
      <c r="K79" s="689"/>
      <c r="L79" s="689"/>
      <c r="M79" s="689"/>
      <c r="N79" s="689"/>
      <c r="O79" s="689"/>
      <c r="P79" s="689"/>
      <c r="Q79" s="689"/>
      <c r="R79" s="689"/>
      <c r="S79" s="689"/>
      <c r="T79" s="689"/>
      <c r="U79" s="690"/>
      <c r="W79" s="34"/>
    </row>
    <row r="80" spans="3:23" ht="13.95" customHeight="1" x14ac:dyDescent="0.2">
      <c r="C80" s="445"/>
      <c r="D80" s="688"/>
      <c r="E80" s="689"/>
      <c r="F80" s="689"/>
      <c r="G80" s="689"/>
      <c r="H80" s="689"/>
      <c r="I80" s="689"/>
      <c r="J80" s="689"/>
      <c r="K80" s="689"/>
      <c r="L80" s="689"/>
      <c r="M80" s="689"/>
      <c r="N80" s="689"/>
      <c r="O80" s="689"/>
      <c r="P80" s="689"/>
      <c r="Q80" s="689"/>
      <c r="R80" s="689"/>
      <c r="S80" s="689"/>
      <c r="T80" s="689"/>
      <c r="U80" s="690"/>
      <c r="W80" s="34"/>
    </row>
    <row r="81" spans="1:56" ht="13.95" customHeight="1" x14ac:dyDescent="0.2">
      <c r="C81" s="445"/>
      <c r="D81" s="688"/>
      <c r="E81" s="689"/>
      <c r="F81" s="689"/>
      <c r="G81" s="689"/>
      <c r="H81" s="689"/>
      <c r="I81" s="689"/>
      <c r="J81" s="689"/>
      <c r="K81" s="689"/>
      <c r="L81" s="689"/>
      <c r="M81" s="689"/>
      <c r="N81" s="689"/>
      <c r="O81" s="689"/>
      <c r="P81" s="689"/>
      <c r="Q81" s="689"/>
      <c r="R81" s="689"/>
      <c r="S81" s="689"/>
      <c r="T81" s="689"/>
      <c r="U81" s="690"/>
      <c r="W81" s="34"/>
    </row>
    <row r="82" spans="1:56" ht="13.95" customHeight="1" x14ac:dyDescent="0.2">
      <c r="C82" s="445"/>
      <c r="D82" s="688"/>
      <c r="E82" s="689"/>
      <c r="F82" s="689"/>
      <c r="G82" s="689"/>
      <c r="H82" s="689"/>
      <c r="I82" s="689"/>
      <c r="J82" s="689"/>
      <c r="K82" s="689"/>
      <c r="L82" s="689"/>
      <c r="M82" s="689"/>
      <c r="N82" s="689"/>
      <c r="O82" s="689"/>
      <c r="P82" s="689"/>
      <c r="Q82" s="689"/>
      <c r="R82" s="689"/>
      <c r="S82" s="689"/>
      <c r="T82" s="689"/>
      <c r="U82" s="690"/>
      <c r="W82" s="34"/>
    </row>
    <row r="83" spans="1:56" ht="13.95" customHeight="1" x14ac:dyDescent="0.2">
      <c r="C83" s="445"/>
      <c r="D83" s="688"/>
      <c r="E83" s="689"/>
      <c r="F83" s="689"/>
      <c r="G83" s="689"/>
      <c r="H83" s="689"/>
      <c r="I83" s="689"/>
      <c r="J83" s="689"/>
      <c r="K83" s="689"/>
      <c r="L83" s="689"/>
      <c r="M83" s="689"/>
      <c r="N83" s="689"/>
      <c r="O83" s="689"/>
      <c r="P83" s="689"/>
      <c r="Q83" s="689"/>
      <c r="R83" s="689"/>
      <c r="S83" s="689"/>
      <c r="T83" s="689"/>
      <c r="U83" s="690"/>
      <c r="W83" s="34"/>
    </row>
    <row r="84" spans="1:56" ht="13.95" customHeight="1" x14ac:dyDescent="0.2">
      <c r="C84" s="445"/>
      <c r="D84" s="688"/>
      <c r="E84" s="689"/>
      <c r="F84" s="689"/>
      <c r="G84" s="689"/>
      <c r="H84" s="689"/>
      <c r="I84" s="689"/>
      <c r="J84" s="689"/>
      <c r="K84" s="689"/>
      <c r="L84" s="689"/>
      <c r="M84" s="689"/>
      <c r="N84" s="689"/>
      <c r="O84" s="689"/>
      <c r="P84" s="689"/>
      <c r="Q84" s="689"/>
      <c r="R84" s="689"/>
      <c r="S84" s="689"/>
      <c r="T84" s="689"/>
      <c r="U84" s="690"/>
      <c r="W84" s="34"/>
    </row>
    <row r="85" spans="1:56" ht="13.95" customHeight="1" x14ac:dyDescent="0.2">
      <c r="C85" s="445"/>
      <c r="D85" s="688"/>
      <c r="E85" s="689"/>
      <c r="F85" s="689"/>
      <c r="G85" s="689"/>
      <c r="H85" s="689"/>
      <c r="I85" s="689"/>
      <c r="J85" s="689"/>
      <c r="K85" s="689"/>
      <c r="L85" s="689"/>
      <c r="M85" s="689"/>
      <c r="N85" s="689"/>
      <c r="O85" s="689"/>
      <c r="P85" s="689"/>
      <c r="Q85" s="689"/>
      <c r="R85" s="689"/>
      <c r="S85" s="689"/>
      <c r="T85" s="689"/>
      <c r="U85" s="690"/>
      <c r="W85" s="34"/>
    </row>
    <row r="86" spans="1:56" ht="13.95" customHeight="1" x14ac:dyDescent="0.2">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03"/>
      <c r="D89" s="636"/>
      <c r="E89" s="671"/>
      <c r="F89" s="196" t="s">
        <v>253</v>
      </c>
      <c r="G89" s="43"/>
      <c r="H89" s="43"/>
      <c r="I89" s="43"/>
      <c r="J89" s="43"/>
      <c r="K89" s="702">
        <f>+COUNTIF(別紙!G9:Z9,"&gt;0")</f>
        <v>4</v>
      </c>
      <c r="L89" s="702"/>
      <c r="M89" s="702"/>
      <c r="N89" s="210" t="s">
        <v>47</v>
      </c>
      <c r="O89" s="210"/>
      <c r="P89" s="605"/>
      <c r="Q89" s="697" t="s">
        <v>354</v>
      </c>
      <c r="R89" s="697"/>
      <c r="S89" s="697"/>
      <c r="T89" s="697"/>
      <c r="U89" s="698"/>
      <c r="V89" s="376"/>
      <c r="W89" s="376"/>
      <c r="X89" s="26"/>
      <c r="Y89" s="34"/>
      <c r="BC89" s="53"/>
      <c r="BD89" s="53"/>
    </row>
    <row r="90" spans="1:56" ht="18" customHeight="1" x14ac:dyDescent="0.2">
      <c r="A90" s="28">
        <v>6</v>
      </c>
      <c r="C90" s="703"/>
      <c r="D90" s="636"/>
      <c r="E90" s="671"/>
      <c r="F90" s="202" t="s">
        <v>201</v>
      </c>
      <c r="G90" s="209"/>
      <c r="H90" s="209"/>
      <c r="I90" s="209"/>
      <c r="J90" s="209"/>
      <c r="K90" s="681">
        <f>+別紙!AA9</f>
        <v>16659.499999999996</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5" customHeight="1" x14ac:dyDescent="0.2">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03"/>
      <c r="D94" s="636"/>
      <c r="E94" s="671"/>
      <c r="F94" s="675" t="s">
        <v>454</v>
      </c>
      <c r="G94" s="676"/>
      <c r="H94" s="676"/>
      <c r="I94" s="676"/>
      <c r="J94" s="676"/>
      <c r="K94" s="676"/>
      <c r="L94" s="676"/>
      <c r="M94" s="676"/>
      <c r="N94" s="676"/>
      <c r="O94" s="676"/>
      <c r="P94" s="676"/>
      <c r="Q94" s="676"/>
      <c r="R94" s="676"/>
      <c r="S94" s="676"/>
      <c r="T94" s="676"/>
      <c r="U94" s="677"/>
      <c r="V94" s="180"/>
      <c r="W94" s="181"/>
      <c r="X94" s="181"/>
      <c r="Y94" s="181"/>
    </row>
    <row r="95" spans="1:56" ht="13.95"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5"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5"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5"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5"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5"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5"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5"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1</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2">
      <c r="A105" s="28">
        <v>8</v>
      </c>
      <c r="C105" s="704"/>
      <c r="D105" s="685"/>
      <c r="E105" s="785"/>
      <c r="F105" s="202" t="s">
        <v>201</v>
      </c>
      <c r="G105" s="209"/>
      <c r="H105" s="209"/>
      <c r="I105" s="209"/>
      <c r="J105" s="209"/>
      <c r="K105" s="681">
        <f>+別紙!AA19</f>
        <v>15000</v>
      </c>
      <c r="L105" s="681"/>
      <c r="M105" s="681"/>
      <c r="N105" s="681"/>
      <c r="O105" s="681"/>
      <c r="P105" s="613" t="s">
        <v>292</v>
      </c>
      <c r="Q105" s="699"/>
      <c r="R105" s="699"/>
      <c r="S105" s="699"/>
      <c r="T105" s="699"/>
      <c r="U105" s="700"/>
      <c r="V105" s="376"/>
      <c r="W105" s="376"/>
      <c r="X105" s="115"/>
      <c r="Y105" s="26"/>
      <c r="BC105" s="53"/>
      <c r="BD105" s="53"/>
    </row>
    <row r="106" spans="1:56" ht="13.95" customHeight="1" x14ac:dyDescent="0.2">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04"/>
      <c r="D109" s="685"/>
      <c r="E109" s="785"/>
      <c r="F109" s="675" t="s">
        <v>455</v>
      </c>
      <c r="G109" s="676"/>
      <c r="H109" s="676"/>
      <c r="I109" s="676"/>
      <c r="J109" s="676"/>
      <c r="K109" s="676"/>
      <c r="L109" s="676"/>
      <c r="M109" s="676"/>
      <c r="N109" s="676"/>
      <c r="O109" s="676"/>
      <c r="P109" s="676"/>
      <c r="Q109" s="676"/>
      <c r="R109" s="676"/>
      <c r="S109" s="676"/>
      <c r="T109" s="676"/>
      <c r="U109" s="677"/>
      <c r="V109" s="195"/>
      <c r="W109" s="181"/>
      <c r="X109" s="181"/>
      <c r="Y109" s="181"/>
    </row>
    <row r="110" spans="1:56" ht="13.95"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5"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5"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5"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5"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5"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5"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5"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706"/>
      <c r="E120" s="785"/>
      <c r="F120" s="675" t="s">
        <v>456</v>
      </c>
      <c r="G120" s="676"/>
      <c r="H120" s="676"/>
      <c r="I120" s="676"/>
      <c r="J120" s="676"/>
      <c r="K120" s="676"/>
      <c r="L120" s="676"/>
      <c r="M120" s="676"/>
      <c r="N120" s="676"/>
      <c r="O120" s="676"/>
      <c r="P120" s="676"/>
      <c r="Q120" s="676"/>
      <c r="R120" s="676"/>
      <c r="S120" s="676"/>
      <c r="T120" s="676"/>
      <c r="U120" s="677"/>
      <c r="V120" s="195"/>
      <c r="W120" s="181"/>
      <c r="X120" s="181"/>
      <c r="Y120" s="181"/>
    </row>
    <row r="121" spans="3:27" ht="13.95"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5"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5"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5"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706"/>
      <c r="E126" s="785"/>
      <c r="F126" s="675" t="s">
        <v>457</v>
      </c>
      <c r="G126" s="676"/>
      <c r="H126" s="676"/>
      <c r="I126" s="676"/>
      <c r="J126" s="676"/>
      <c r="K126" s="676"/>
      <c r="L126" s="676"/>
      <c r="M126" s="676"/>
      <c r="N126" s="676"/>
      <c r="O126" s="676"/>
      <c r="P126" s="676"/>
      <c r="Q126" s="676"/>
      <c r="R126" s="676"/>
      <c r="S126" s="676"/>
      <c r="T126" s="676"/>
      <c r="U126" s="677"/>
      <c r="V126" s="195"/>
      <c r="W126" s="181"/>
      <c r="X126" s="181"/>
      <c r="Y126" s="181"/>
    </row>
    <row r="127" spans="3:27" ht="13.95"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5"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5"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5"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5"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5"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706"/>
      <c r="E136" s="788"/>
      <c r="F136" s="675" t="s">
        <v>458</v>
      </c>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5"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5"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5"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5"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5"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5"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5"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5"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706"/>
      <c r="E147" s="785"/>
      <c r="F147" s="675" t="s">
        <v>462</v>
      </c>
      <c r="G147" s="676"/>
      <c r="H147" s="676"/>
      <c r="I147" s="676"/>
      <c r="J147" s="676"/>
      <c r="K147" s="676"/>
      <c r="L147" s="676"/>
      <c r="M147" s="676"/>
      <c r="N147" s="676"/>
      <c r="O147" s="676"/>
      <c r="P147" s="676"/>
      <c r="Q147" s="676"/>
      <c r="R147" s="676"/>
      <c r="S147" s="676"/>
      <c r="T147" s="676"/>
      <c r="U147" s="677"/>
      <c r="V147" s="180"/>
      <c r="W147" s="181"/>
      <c r="X147" s="181"/>
      <c r="Y147" s="181"/>
    </row>
    <row r="148" spans="3:56" ht="13.95"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5"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5"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5"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5"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5"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5"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50000000000003" customHeight="1" x14ac:dyDescent="0.15">
      <c r="C158" s="214"/>
      <c r="D158" s="706"/>
      <c r="E158" s="785"/>
      <c r="F158" s="782" t="s">
        <v>259</v>
      </c>
      <c r="G158" s="783"/>
      <c r="H158" s="783"/>
      <c r="I158" s="783"/>
      <c r="J158" s="783"/>
      <c r="K158" s="790">
        <f>+別紙!AA12</f>
        <v>12491.1</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5"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706"/>
      <c r="E160" s="785"/>
      <c r="F160" s="675" t="s">
        <v>459</v>
      </c>
      <c r="G160" s="676"/>
      <c r="H160" s="676"/>
      <c r="I160" s="676"/>
      <c r="J160" s="676"/>
      <c r="K160" s="676"/>
      <c r="L160" s="676"/>
      <c r="M160" s="676"/>
      <c r="N160" s="676"/>
      <c r="O160" s="676"/>
      <c r="P160" s="676"/>
      <c r="Q160" s="676"/>
      <c r="R160" s="676"/>
      <c r="S160" s="676"/>
      <c r="T160" s="676"/>
      <c r="U160" s="677"/>
      <c r="V160" s="180"/>
      <c r="W160" s="181"/>
      <c r="X160" s="181"/>
      <c r="Y160" s="181"/>
    </row>
    <row r="161" spans="3:56" ht="13.95"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5"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5"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5"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5"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5"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5"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5"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50000000000003" customHeight="1" x14ac:dyDescent="0.15">
      <c r="C170" s="214"/>
      <c r="D170" s="706"/>
      <c r="E170" s="785"/>
      <c r="F170" s="782" t="s">
        <v>263</v>
      </c>
      <c r="G170" s="783"/>
      <c r="H170" s="783"/>
      <c r="I170" s="783"/>
      <c r="J170" s="783"/>
      <c r="K170" s="790">
        <f>+別紙!AA27</f>
        <v>11250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706"/>
      <c r="E172" s="785"/>
      <c r="F172" s="675" t="s">
        <v>457</v>
      </c>
      <c r="G172" s="676"/>
      <c r="H172" s="676"/>
      <c r="I172" s="676"/>
      <c r="J172" s="676"/>
      <c r="K172" s="676"/>
      <c r="L172" s="676"/>
      <c r="M172" s="676"/>
      <c r="N172" s="676"/>
      <c r="O172" s="676"/>
      <c r="P172" s="676"/>
      <c r="Q172" s="676"/>
      <c r="R172" s="676"/>
      <c r="S172" s="676"/>
      <c r="T172" s="676"/>
      <c r="U172" s="677"/>
      <c r="V172" s="180"/>
      <c r="W172" s="181"/>
      <c r="X172" s="181"/>
      <c r="Y172" s="181"/>
    </row>
    <row r="173" spans="3:56" ht="13.95"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5"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5"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5"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5"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5"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5"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5"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706"/>
      <c r="E185" s="788"/>
      <c r="F185" s="675" t="s">
        <v>460</v>
      </c>
      <c r="G185" s="676"/>
      <c r="H185" s="676"/>
      <c r="I185" s="676"/>
      <c r="J185" s="676"/>
      <c r="K185" s="676"/>
      <c r="L185" s="676"/>
      <c r="M185" s="676"/>
      <c r="N185" s="676"/>
      <c r="O185" s="676"/>
      <c r="P185" s="676"/>
      <c r="Q185" s="676"/>
      <c r="R185" s="676"/>
      <c r="S185" s="676"/>
      <c r="T185" s="676"/>
      <c r="U185" s="677"/>
      <c r="V185" s="180"/>
      <c r="W185" s="181"/>
      <c r="X185" s="181"/>
      <c r="Y185" s="181"/>
    </row>
    <row r="186" spans="3:55" ht="13.95"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5"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5"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5"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5"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5"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5"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5"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706"/>
      <c r="E197" s="785"/>
      <c r="F197" s="675" t="s">
        <v>461</v>
      </c>
      <c r="G197" s="676"/>
      <c r="H197" s="676"/>
      <c r="I197" s="676"/>
      <c r="J197" s="676"/>
      <c r="K197" s="676"/>
      <c r="L197" s="676"/>
      <c r="M197" s="676"/>
      <c r="N197" s="676"/>
      <c r="O197" s="676"/>
      <c r="P197" s="676"/>
      <c r="Q197" s="676"/>
      <c r="R197" s="676"/>
      <c r="S197" s="676"/>
      <c r="T197" s="676"/>
      <c r="U197" s="677"/>
      <c r="V197" s="180"/>
      <c r="W197" s="181"/>
      <c r="X197" s="181"/>
      <c r="Y197" s="181"/>
    </row>
    <row r="198" spans="3:27" ht="13.95"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5"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5"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5"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5"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5"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5"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5"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706"/>
      <c r="E208" s="785"/>
      <c r="F208" s="791" t="s">
        <v>268</v>
      </c>
      <c r="G208" s="792"/>
      <c r="H208" s="792"/>
      <c r="I208" s="792"/>
      <c r="J208" s="792"/>
      <c r="K208" s="790">
        <f>+別紙!AA14</f>
        <v>4168.4000000000005</v>
      </c>
      <c r="L208" s="790"/>
      <c r="M208" s="790"/>
      <c r="N208" s="790"/>
      <c r="O208" s="790"/>
      <c r="P208" s="217" t="s">
        <v>13</v>
      </c>
      <c r="Q208" s="773" t="s">
        <v>366</v>
      </c>
      <c r="R208" s="774"/>
      <c r="S208" s="774"/>
      <c r="T208" s="774"/>
      <c r="U208" s="775"/>
      <c r="V208" s="180"/>
      <c r="W208" s="181"/>
      <c r="X208" s="181"/>
      <c r="Y208" s="181"/>
    </row>
    <row r="209" spans="3:26" ht="43.2" customHeight="1" x14ac:dyDescent="0.15">
      <c r="C209" s="214"/>
      <c r="D209" s="706"/>
      <c r="E209" s="785"/>
      <c r="F209" s="328"/>
      <c r="G209" s="793" t="s">
        <v>224</v>
      </c>
      <c r="H209" s="794"/>
      <c r="I209" s="794"/>
      <c r="J209" s="794"/>
      <c r="K209" s="790" t="str">
        <f>+別紙!AA15</f>
        <v>0</v>
      </c>
      <c r="L209" s="790"/>
      <c r="M209" s="790"/>
      <c r="N209" s="790"/>
      <c r="O209" s="790"/>
      <c r="P209" s="581" t="s">
        <v>13</v>
      </c>
      <c r="Q209" s="776"/>
      <c r="R209" s="777"/>
      <c r="S209" s="777"/>
      <c r="T209" s="777"/>
      <c r="U209" s="778"/>
      <c r="V209" s="180"/>
      <c r="W209" s="181"/>
      <c r="X209" s="181"/>
      <c r="Y209" s="181"/>
    </row>
    <row r="210" spans="3:26" ht="43.2" customHeight="1" x14ac:dyDescent="0.15">
      <c r="C210" s="214"/>
      <c r="D210" s="706"/>
      <c r="E210" s="785"/>
      <c r="F210" s="328"/>
      <c r="G210" s="793" t="s">
        <v>225</v>
      </c>
      <c r="H210" s="794"/>
      <c r="I210" s="794"/>
      <c r="J210" s="794"/>
      <c r="K210" s="790">
        <f>+別紙!AA16</f>
        <v>4163.7</v>
      </c>
      <c r="L210" s="790"/>
      <c r="M210" s="790"/>
      <c r="N210" s="790"/>
      <c r="O210" s="790"/>
      <c r="P210" s="581" t="s">
        <v>13</v>
      </c>
      <c r="Q210" s="776"/>
      <c r="R210" s="777"/>
      <c r="S210" s="777"/>
      <c r="T210" s="777"/>
      <c r="U210" s="778"/>
      <c r="V210" s="180"/>
      <c r="W210" s="181"/>
      <c r="X210" s="181"/>
      <c r="Y210" s="181"/>
    </row>
    <row r="211" spans="3:26" ht="43.2"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2"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5"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706"/>
      <c r="E214" s="785"/>
      <c r="F214" s="675"/>
      <c r="G214" s="676"/>
      <c r="H214" s="676"/>
      <c r="I214" s="676"/>
      <c r="J214" s="676"/>
      <c r="K214" s="676"/>
      <c r="L214" s="676"/>
      <c r="M214" s="676"/>
      <c r="N214" s="676"/>
      <c r="O214" s="676"/>
      <c r="P214" s="676"/>
      <c r="Q214" s="676"/>
      <c r="R214" s="676"/>
      <c r="S214" s="676"/>
      <c r="T214" s="676"/>
      <c r="U214" s="677"/>
      <c r="V214" s="180"/>
      <c r="W214" s="181"/>
      <c r="X214" s="181"/>
      <c r="Y214" s="181"/>
    </row>
    <row r="215" spans="3:26" ht="13.95"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5"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5"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5"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5"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5"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5"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5"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3750</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0</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3750</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5"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706"/>
      <c r="E231" s="785"/>
      <c r="F231" s="675"/>
      <c r="G231" s="676"/>
      <c r="H231" s="676"/>
      <c r="I231" s="676"/>
      <c r="J231" s="676"/>
      <c r="K231" s="676"/>
      <c r="L231" s="676"/>
      <c r="M231" s="676"/>
      <c r="N231" s="676"/>
      <c r="O231" s="676"/>
      <c r="P231" s="676"/>
      <c r="Q231" s="676"/>
      <c r="R231" s="676"/>
      <c r="S231" s="676"/>
      <c r="T231" s="676"/>
      <c r="U231" s="677"/>
      <c r="V231" s="180"/>
      <c r="W231" s="181"/>
      <c r="X231" s="181"/>
      <c r="Y231" s="181"/>
    </row>
    <row r="232" spans="3:56" ht="13.95"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5"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5"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5"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5"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5"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5"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5"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50000000000003"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topLeftCell="A19" workbookViewId="0">
      <selection activeCell="H29" sqref="H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2.2999999999999998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2.2999999999999998</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9" zoomScaleNormal="100" workbookViewId="0">
      <selection activeCell="F25" sqref="F25:G25"/>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株式会社内山アドバンス 横浜工場</v>
      </c>
      <c r="AF5" s="812"/>
      <c r="AG5" s="812"/>
      <c r="AH5" s="812"/>
      <c r="AI5" s="812"/>
      <c r="AJ5" s="812"/>
      <c r="AK5" s="812"/>
      <c r="AL5" s="812"/>
      <c r="AM5" s="812"/>
      <c r="AN5" s="812"/>
      <c r="AO5" s="812"/>
      <c r="AP5" s="812"/>
      <c r="AQ5" s="812"/>
      <c r="AR5" s="812"/>
      <c r="AS5" s="812"/>
      <c r="AT5" s="812"/>
      <c r="AU5" s="812"/>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D1"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2">
      <c r="B4" s="972"/>
      <c r="C4" s="972"/>
      <c r="D4" s="972"/>
      <c r="E4" s="972"/>
      <c r="F4" s="972"/>
      <c r="G4" s="129"/>
      <c r="H4" s="129"/>
      <c r="I4" s="129"/>
      <c r="J4" s="129"/>
      <c r="K4" s="129"/>
      <c r="Y4" s="976" t="s">
        <v>356</v>
      </c>
      <c r="Z4" s="131" t="s">
        <v>115</v>
      </c>
      <c r="AA4" s="132" t="s">
        <v>116</v>
      </c>
    </row>
    <row r="5" spans="2:27" ht="14.1" customHeight="1" thickBot="1" x14ac:dyDescent="0.25">
      <c r="C5" s="129"/>
      <c r="D5" s="129"/>
      <c r="E5" s="129"/>
      <c r="F5" s="129"/>
      <c r="G5" s="129"/>
      <c r="H5" s="129"/>
      <c r="I5" s="129"/>
      <c r="J5" s="129"/>
      <c r="K5" s="129"/>
      <c r="Y5" s="977"/>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73"/>
      <c r="N6" s="973"/>
      <c r="O6" s="104" t="s">
        <v>99</v>
      </c>
      <c r="P6" s="978" t="str">
        <f>+表紙!F48</f>
        <v>株式会社内山アドバンス 横浜工場</v>
      </c>
      <c r="Q6" s="978"/>
      <c r="R6" s="978"/>
      <c r="S6" s="978"/>
      <c r="T6" s="978"/>
      <c r="U6" s="978"/>
      <c r="V6" s="973"/>
      <c r="W6" s="973"/>
      <c r="X6" s="973"/>
      <c r="Y6" s="973"/>
      <c r="Z6" s="973"/>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74" t="s">
        <v>231</v>
      </c>
      <c r="D9" s="974"/>
      <c r="E9" s="974"/>
      <c r="F9" s="975"/>
      <c r="G9" s="510">
        <f>IF(ｱ.燃え殻!F24&gt;0,ｱ.燃え殻!F24,IF(G$19&gt;0,"0",0))</f>
        <v>0</v>
      </c>
      <c r="H9" s="510">
        <f>IF(ｲ.汚泥!F24&gt;0,ｲ.汚泥!F24,IF(H$19&gt;0,"0",0))</f>
        <v>16654.8</v>
      </c>
      <c r="I9" s="510">
        <f>IF(ｳ.廃油!F24&gt;0,ｳ.廃油!F24,IF(I$19&gt;0,"0",0))</f>
        <v>0</v>
      </c>
      <c r="J9" s="510">
        <f>IF(ｴ.廃酸!$F24&gt;0,ｴ.廃酸!F24,IF(J$19&gt;0,"0",0))</f>
        <v>0</v>
      </c>
      <c r="K9" s="510">
        <f>IF(ｵ.廃ｱﾙｶﾘ!$F24&gt;0,ｵ.廃ｱﾙｶﾘ!F24,IF(K$19&gt;0,"0",0))</f>
        <v>0</v>
      </c>
      <c r="L9" s="510">
        <f>IF(ｶ.廃ﾌﾟﾗ類!F24&gt;0,ｶ.廃ﾌﾟﾗ類!F24,IF(L$19&gt;0,"0",0))</f>
        <v>1.8</v>
      </c>
      <c r="M9" s="510">
        <f>IF(ｷ.紙くず!F24&gt;0,ｷ.紙くず!F24,IF(M$19&gt;0,"0",0))</f>
        <v>0</v>
      </c>
      <c r="N9" s="510">
        <f>IF(ｸ.木くず!F24&gt;0,ｸ.木くず!F24,IF(N$19&gt;0,"0",0))</f>
        <v>0.6</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2.2999999999999998</v>
      </c>
      <c r="T9" s="510">
        <f>IF(ｾ.ｶﾞﾗｽ･ｺﾝｸﾘ･陶磁器くず!F24&gt;0,ｾ.ｶﾞﾗｽ･ｺﾝｸﾘ･陶磁器くず!F24,IF(T$19&gt;0,"0",0))</f>
        <v>0</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16659.499999999996</v>
      </c>
    </row>
    <row r="10" spans="2:27" ht="24" customHeight="1" x14ac:dyDescent="0.2">
      <c r="B10" s="188" t="s">
        <v>394</v>
      </c>
      <c r="C10" s="970" t="s">
        <v>295</v>
      </c>
      <c r="D10" s="970"/>
      <c r="E10" s="970"/>
      <c r="F10" s="971"/>
      <c r="G10" s="513">
        <f>IF(ｱ.燃え殻!F25&gt;0,ｱ.燃え殻!F25,IF(G$19&gt;0,"0",0))</f>
        <v>0</v>
      </c>
      <c r="H10" s="513" t="str">
        <f>IF(ｲ.汚泥!F25&gt;0,ｲ.汚泥!F25,IF(H$19&gt;0,"0",0))</f>
        <v>0</v>
      </c>
      <c r="I10" s="513">
        <f>IF(ｳ.廃油!F25&gt;0,ｳ.廃油!F25,IF(I$19&gt;0,"0",0))</f>
        <v>0</v>
      </c>
      <c r="J10" s="513">
        <f>IF(ｴ.廃酸!$F25&gt;0,ｴ.廃酸!F25,IF(J$19&gt;0,"0",0))</f>
        <v>0</v>
      </c>
      <c r="K10" s="513">
        <f>IF(ｵ.廃ｱﾙｶﾘ!$F25&gt;0,ｵ.廃ｱﾙｶﾘ!F25,IF(K$19&gt;0,"0",0))</f>
        <v>0</v>
      </c>
      <c r="L10" s="513">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t="str">
        <f t="shared" ref="AA10:AA18" si="0">IF(SUM(G10:Z10)&gt;0,SUM(G10:Z10),IF(AA$19&gt;0,"0",0))</f>
        <v>0</v>
      </c>
    </row>
    <row r="11" spans="2:27" ht="24" customHeight="1" x14ac:dyDescent="0.2">
      <c r="B11" s="188" t="s">
        <v>395</v>
      </c>
      <c r="C11" s="942" t="s">
        <v>296</v>
      </c>
      <c r="D11" s="942"/>
      <c r="E11" s="942"/>
      <c r="F11" s="943"/>
      <c r="G11" s="516">
        <f>IF(ｱ.燃え殻!F26&gt;0,ｱ.燃え殻!F26,IF(G$19&gt;0,"0",0))</f>
        <v>0</v>
      </c>
      <c r="H11" s="516" t="str">
        <f>IF(ｲ.汚泥!F26&gt;0,ｲ.汚泥!F26,IF(H$19&gt;0,"0",0))</f>
        <v>0</v>
      </c>
      <c r="I11" s="516">
        <f>IF(ｳ.廃油!F26&gt;0,ｳ.廃油!F26,IF(I$19&gt;0,"0",0))</f>
        <v>0</v>
      </c>
      <c r="J11" s="516">
        <f>IF(ｴ.廃酸!$F26&gt;0,ｴ.廃酸!F26,IF(J$19&gt;0,"0",0))</f>
        <v>0</v>
      </c>
      <c r="K11" s="516">
        <f>IF(ｵ.廃ｱﾙｶﾘ!$F26&gt;0,ｵ.廃ｱﾙｶﾘ!F26,IF(K$19&gt;0,"0",0))</f>
        <v>0</v>
      </c>
      <c r="L11" s="516">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2">
      <c r="B12" s="188">
        <v>4</v>
      </c>
      <c r="C12" s="942" t="s">
        <v>297</v>
      </c>
      <c r="D12" s="942"/>
      <c r="E12" s="942"/>
      <c r="F12" s="943"/>
      <c r="G12" s="516">
        <f>IF(ｱ.燃え殻!F27&gt;0,ｱ.燃え殻!F27,IF(G$19&gt;0,"0",0))</f>
        <v>0</v>
      </c>
      <c r="H12" s="516">
        <f>IF(ｲ.汚泥!F27&gt;0,ｲ.汚泥!F27,IF(H$19&gt;0,"0",0))</f>
        <v>12491.1</v>
      </c>
      <c r="I12" s="516">
        <f>IF(ｳ.廃油!F27&gt;0,ｳ.廃油!F27,IF(I$19&gt;0,"0",0))</f>
        <v>0</v>
      </c>
      <c r="J12" s="516">
        <f>IF(ｴ.廃酸!$F27&gt;0,ｴ.廃酸!F27,IF(J$19&gt;0,"0",0))</f>
        <v>0</v>
      </c>
      <c r="K12" s="516">
        <f>IF(ｵ.廃ｱﾙｶﾘ!$F27&gt;0,ｵ.廃ｱﾙｶﾘ!F27,IF(K$19&gt;0,"0",0))</f>
        <v>0</v>
      </c>
      <c r="L12" s="516">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f t="shared" si="0"/>
        <v>12491.1</v>
      </c>
    </row>
    <row r="13" spans="2:27" ht="24" customHeight="1" x14ac:dyDescent="0.2">
      <c r="B13" s="188" t="s">
        <v>227</v>
      </c>
      <c r="C13" s="950" t="s">
        <v>298</v>
      </c>
      <c r="D13" s="951"/>
      <c r="E13" s="951"/>
      <c r="F13" s="952"/>
      <c r="G13" s="516">
        <f>IF(ｱ.燃え殻!F28&gt;0,ｱ.燃え殻!F28,IF(G$19&gt;0,"0",0))</f>
        <v>0</v>
      </c>
      <c r="H13" s="516" t="str">
        <f>IF(ｲ.汚泥!F28&gt;0,ｲ.汚泥!F28,IF(H$19&gt;0,"0",0))</f>
        <v>0</v>
      </c>
      <c r="I13" s="516">
        <f>IF(ｳ.廃油!F28&gt;0,ｳ.廃油!F28,IF(I$19&gt;0,"0",0))</f>
        <v>0</v>
      </c>
      <c r="J13" s="516">
        <f>IF(ｴ.廃酸!$F28&gt;0,ｴ.廃酸!F28,IF(J$19&gt;0,"0",0))</f>
        <v>0</v>
      </c>
      <c r="K13" s="516">
        <f>IF(ｵ.廃ｱﾙｶﾘ!$F28&gt;0,ｵ.廃ｱﾙｶﾘ!F28,IF(K$19&gt;0,"0",0))</f>
        <v>0</v>
      </c>
      <c r="L13" s="516">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2">
      <c r="B14" s="188" t="s">
        <v>228</v>
      </c>
      <c r="C14" s="942" t="s">
        <v>299</v>
      </c>
      <c r="D14" s="942"/>
      <c r="E14" s="942"/>
      <c r="F14" s="943"/>
      <c r="G14" s="516">
        <f>IF(ｱ.燃え殻!F29&gt;0,ｱ.燃え殻!F29,IF(G$19&gt;0,"0",0))</f>
        <v>0</v>
      </c>
      <c r="H14" s="516">
        <f>IF(ｲ.汚泥!F29&gt;0,ｲ.汚泥!F29,IF(H$19&gt;0,"0",0))</f>
        <v>4163.7</v>
      </c>
      <c r="I14" s="516">
        <f>IF(ｳ.廃油!F29&gt;0,ｳ.廃油!F29,IF(I$19&gt;0,"0",0))</f>
        <v>0</v>
      </c>
      <c r="J14" s="516">
        <f>IF(ｴ.廃酸!$F29&gt;0,ｴ.廃酸!F29,IF(J$19&gt;0,"0",0))</f>
        <v>0</v>
      </c>
      <c r="K14" s="516">
        <f>IF(ｵ.廃ｱﾙｶﾘ!$F29&gt;0,ｵ.廃ｱﾙｶﾘ!F29,IF(K$19&gt;0,"0",0))</f>
        <v>0</v>
      </c>
      <c r="L14" s="516">
        <f>IF(ｶ.廃ﾌﾟﾗ類!F29&gt;0,ｶ.廃ﾌﾟﾗ類!F29,IF(L$19&gt;0,"0",0))</f>
        <v>1.8</v>
      </c>
      <c r="M14" s="516">
        <f>IF(ｷ.紙くず!F29&gt;0,ｷ.紙くず!F29,IF(M$19&gt;0,"0",0))</f>
        <v>0</v>
      </c>
      <c r="N14" s="516">
        <f>IF(ｸ.木くず!F29&gt;0,ｸ.木くず!F29,IF(N$19&gt;0,"0",0))</f>
        <v>0.6</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2.2999999999999998</v>
      </c>
      <c r="T14" s="516">
        <f>IF(ｾ.ｶﾞﾗｽ･ｺﾝｸﾘ･陶磁器くず!F29&gt;0,ｾ.ｶﾞﾗｽ･ｺﾝｸﾘ･陶磁器くず!F29,IF(T$19&gt;0,"0",0))</f>
        <v>0</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4168.4000000000005</v>
      </c>
    </row>
    <row r="15" spans="2:27" ht="24" customHeight="1" x14ac:dyDescent="0.2">
      <c r="B15" s="188" t="s">
        <v>229</v>
      </c>
      <c r="C15" s="942" t="s">
        <v>300</v>
      </c>
      <c r="D15" s="942"/>
      <c r="E15" s="942"/>
      <c r="F15" s="943"/>
      <c r="G15" s="516">
        <f>IF(ｱ.燃え殻!F30&gt;0,ｱ.燃え殻!F30,IF(G$19&gt;0,"0",0))</f>
        <v>0</v>
      </c>
      <c r="H15" s="516" t="str">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t="str">
        <f t="shared" si="0"/>
        <v>0</v>
      </c>
    </row>
    <row r="16" spans="2:27" ht="24" customHeight="1" x14ac:dyDescent="0.2">
      <c r="B16" s="188" t="s">
        <v>230</v>
      </c>
      <c r="C16" s="942" t="s">
        <v>301</v>
      </c>
      <c r="D16" s="942"/>
      <c r="E16" s="942"/>
      <c r="F16" s="943"/>
      <c r="G16" s="516">
        <f>IF(ｱ.燃え殻!F31&gt;0,ｱ.燃え殻!F31,IF(G$19&gt;0,"0",0))</f>
        <v>0</v>
      </c>
      <c r="H16" s="516">
        <f>IF(ｲ.汚泥!F31&gt;0,ｲ.汚泥!F31,IF(H$19&gt;0,"0",0))</f>
        <v>4163.7</v>
      </c>
      <c r="I16" s="516">
        <f>IF(ｳ.廃油!F31&gt;0,ｳ.廃油!F31,IF(I$19&gt;0,"0",0))</f>
        <v>0</v>
      </c>
      <c r="J16" s="516">
        <f>IF(ｴ.廃酸!$F31&gt;0,ｴ.廃酸!F31,IF(J$19&gt;0,"0",0))</f>
        <v>0</v>
      </c>
      <c r="K16" s="516">
        <f>IF(ｵ.廃ｱﾙｶﾘ!$F31&gt;0,ｵ.廃ｱﾙｶﾘ!F31,IF(K$19&gt;0,"0",0))</f>
        <v>0</v>
      </c>
      <c r="L16" s="516">
        <f>IF(ｶ.廃ﾌﾟﾗ類!F31&gt;0,ｶ.廃ﾌﾟﾗ類!F31,IF(L$19&gt;0,"0",0))</f>
        <v>0</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v>
      </c>
      <c r="T16" s="516">
        <f>IF(ｾ.ｶﾞﾗｽ･ｺﾝｸﾘ･陶磁器くず!F31&gt;0,ｾ.ｶﾞﾗｽ･ｺﾝｸﾘ･陶磁器くず!F31,IF(T$19&gt;0,"0",0))</f>
        <v>0</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4163.7</v>
      </c>
    </row>
    <row r="17" spans="2:27" ht="24" customHeight="1" x14ac:dyDescent="0.2">
      <c r="B17" s="188"/>
      <c r="C17" s="942" t="s">
        <v>416</v>
      </c>
      <c r="D17" s="942"/>
      <c r="E17" s="942"/>
      <c r="F17" s="943"/>
      <c r="G17" s="516">
        <f>IF(ｱ.燃え殻!F32&gt;0,ｱ.燃え殻!F32,IF(G$19&gt;0,"0",0))</f>
        <v>0</v>
      </c>
      <c r="H17" s="516" t="str">
        <f>IF(ｲ.汚泥!F32&gt;0,ｲ.汚泥!F32,IF(H$19&gt;0,"0",0))</f>
        <v>0</v>
      </c>
      <c r="I17" s="516">
        <f>IF(ｳ.廃油!F32&gt;0,ｳ.廃油!F32,IF(I$19&gt;0,"0",0))</f>
        <v>0</v>
      </c>
      <c r="J17" s="516">
        <f>IF(ｴ.廃酸!$F32&gt;0,ｴ.廃酸!F32,IF(J$19&gt;0,"0",0))</f>
        <v>0</v>
      </c>
      <c r="K17" s="516">
        <f>IF(ｵ.廃ｱﾙｶﾘ!$F32&gt;0,ｵ.廃ｱﾙｶﾘ!F32,IF(K$19&gt;0,"0",0))</f>
        <v>0</v>
      </c>
      <c r="L17" s="516">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5">
      <c r="B18" s="189"/>
      <c r="C18" s="237" t="s">
        <v>327</v>
      </c>
      <c r="D18" s="940" t="s">
        <v>441</v>
      </c>
      <c r="E18" s="940"/>
      <c r="F18" s="941"/>
      <c r="G18" s="519">
        <f>IF(ｱ.燃え殻!F33&gt;0,ｱ.燃え殻!F33,IF(G$19&gt;0,"0",0))</f>
        <v>0</v>
      </c>
      <c r="H18" s="519" t="str">
        <f>IF(ｲ.汚泥!F33&gt;0,ｲ.汚泥!F33,IF(H$19&gt;0,"0",0))</f>
        <v>0</v>
      </c>
      <c r="I18" s="519">
        <f>IF(ｳ.廃油!F33&gt;0,ｳ.廃油!F33,IF(I$19&gt;0,"0",0))</f>
        <v>0</v>
      </c>
      <c r="J18" s="519">
        <f>IF(ｴ.廃酸!$F33&gt;0,ｴ.廃酸!F33,IF(J$19&gt;0,"0",0))</f>
        <v>0</v>
      </c>
      <c r="K18" s="519">
        <f>IF(ｵ.廃ｱﾙｶﾘ!$F33&gt;0,ｵ.廃ｱﾙｶﾘ!F33,IF(K$19&gt;0,"0",0))</f>
        <v>0</v>
      </c>
      <c r="L18" s="519">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2">
      <c r="B19" s="185"/>
      <c r="C19" s="190" t="s">
        <v>377</v>
      </c>
      <c r="D19" s="959" t="s">
        <v>378</v>
      </c>
      <c r="E19" s="959"/>
      <c r="F19" s="960"/>
      <c r="G19" s="522">
        <f>+G37+G25+G23+G22+G21-G20</f>
        <v>0</v>
      </c>
      <c r="H19" s="522">
        <f t="shared" ref="H19:Z19" si="1">+H37+H25+H23+H22+H21-H20</f>
        <v>15000</v>
      </c>
      <c r="I19" s="522">
        <f t="shared" si="1"/>
        <v>0</v>
      </c>
      <c r="J19" s="522">
        <f t="shared" si="1"/>
        <v>0</v>
      </c>
      <c r="K19" s="522">
        <f t="shared" si="1"/>
        <v>0</v>
      </c>
      <c r="L19" s="522">
        <f t="shared" si="1"/>
        <v>0</v>
      </c>
      <c r="M19" s="522">
        <f t="shared" si="1"/>
        <v>0</v>
      </c>
      <c r="N19" s="522">
        <f t="shared" si="1"/>
        <v>0</v>
      </c>
      <c r="O19" s="522">
        <f t="shared" si="1"/>
        <v>0</v>
      </c>
      <c r="P19" s="522">
        <f t="shared" si="1"/>
        <v>0</v>
      </c>
      <c r="Q19" s="522">
        <f t="shared" si="1"/>
        <v>0</v>
      </c>
      <c r="R19" s="522">
        <f t="shared" si="1"/>
        <v>0</v>
      </c>
      <c r="S19" s="522">
        <f t="shared" si="1"/>
        <v>0</v>
      </c>
      <c r="T19" s="522">
        <f t="shared" si="1"/>
        <v>0</v>
      </c>
      <c r="U19" s="522">
        <f t="shared" si="1"/>
        <v>0</v>
      </c>
      <c r="V19" s="522">
        <f t="shared" si="1"/>
        <v>0</v>
      </c>
      <c r="W19" s="522">
        <f t="shared" si="1"/>
        <v>0</v>
      </c>
      <c r="X19" s="522">
        <f t="shared" si="1"/>
        <v>0</v>
      </c>
      <c r="Y19" s="522">
        <f t="shared" si="1"/>
        <v>0</v>
      </c>
      <c r="Z19" s="523">
        <f t="shared" si="1"/>
        <v>0</v>
      </c>
      <c r="AA19" s="524">
        <f t="shared" ref="AA19:AA25" si="2">SUM(G19:Z19)</f>
        <v>15000</v>
      </c>
    </row>
    <row r="20" spans="2:27" ht="24" customHeight="1" thickBot="1" x14ac:dyDescent="0.25">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2">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46" t="s">
        <v>341</v>
      </c>
      <c r="F23" s="947"/>
      <c r="G23" s="535">
        <f>+ｱ.燃え殻!$O$18</f>
        <v>0</v>
      </c>
      <c r="H23" s="535">
        <f>+ｲ.汚泥!$O$18</f>
        <v>15000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15000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2">
      <c r="B26" s="186"/>
      <c r="C26" s="944" t="s">
        <v>175</v>
      </c>
      <c r="D26" s="585" t="s">
        <v>21</v>
      </c>
      <c r="E26" s="938" t="s">
        <v>344</v>
      </c>
      <c r="F26" s="939"/>
      <c r="G26" s="542">
        <f>+G28+G29+G30+G31</f>
        <v>0</v>
      </c>
      <c r="H26" s="542">
        <f t="shared" ref="H26:Z26" si="3">+H28+H29+H30+H31</f>
        <v>3750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3750</v>
      </c>
    </row>
    <row r="27" spans="2:27" ht="24" customHeight="1" x14ac:dyDescent="0.2">
      <c r="B27" s="186"/>
      <c r="C27" s="944"/>
      <c r="D27" s="191" t="s">
        <v>25</v>
      </c>
      <c r="E27" s="938" t="s">
        <v>345</v>
      </c>
      <c r="F27" s="939"/>
      <c r="G27" s="542">
        <f t="shared" ref="G27:Z27" si="5">+G23-G26</f>
        <v>0</v>
      </c>
      <c r="H27" s="542">
        <f t="shared" si="5"/>
        <v>11250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11250</v>
      </c>
    </row>
    <row r="28" spans="2:27" ht="25.5" customHeight="1" x14ac:dyDescent="0.2">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45"/>
      <c r="D31" s="143" t="s">
        <v>179</v>
      </c>
      <c r="E31" s="938" t="s">
        <v>349</v>
      </c>
      <c r="F31" s="939"/>
      <c r="G31" s="542">
        <f t="shared" ref="G31:Z31" si="6">+G32+G36</f>
        <v>0</v>
      </c>
      <c r="H31" s="542">
        <f t="shared" si="6"/>
        <v>3750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3750</v>
      </c>
    </row>
    <row r="32" spans="2:27" ht="24" customHeight="1" x14ac:dyDescent="0.2">
      <c r="B32" s="188">
        <v>5</v>
      </c>
      <c r="C32" s="144"/>
      <c r="D32" s="250"/>
      <c r="E32" s="245" t="s">
        <v>323</v>
      </c>
      <c r="F32" s="588"/>
      <c r="G32" s="548">
        <f t="shared" ref="G32:Z32" si="7">SUM(G33:G35)</f>
        <v>0</v>
      </c>
      <c r="H32" s="548">
        <f t="shared" si="7"/>
        <v>3750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3750</v>
      </c>
    </row>
    <row r="33" spans="2:27" ht="24" customHeight="1" x14ac:dyDescent="0.2">
      <c r="B33" s="188" t="s">
        <v>227</v>
      </c>
      <c r="C33" s="144"/>
      <c r="D33" s="248"/>
      <c r="E33" s="243"/>
      <c r="F33" s="241" t="s">
        <v>234</v>
      </c>
      <c r="G33" s="551">
        <f>+ｱ.燃え殻!$AT$16</f>
        <v>0</v>
      </c>
      <c r="H33" s="551">
        <f>+ｲ.汚泥!$AT$16</f>
        <v>3750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3750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36" t="s">
        <v>174</v>
      </c>
      <c r="D37" s="143" t="s">
        <v>180</v>
      </c>
      <c r="E37" s="957" t="s">
        <v>235</v>
      </c>
      <c r="F37" s="958"/>
      <c r="G37" s="557">
        <f t="shared" ref="G37:Z37" si="8">+G38+G42</f>
        <v>0</v>
      </c>
      <c r="H37" s="557">
        <f t="shared" si="8"/>
        <v>0</v>
      </c>
      <c r="I37" s="557">
        <f t="shared" si="8"/>
        <v>0</v>
      </c>
      <c r="J37" s="557">
        <f t="shared" si="8"/>
        <v>0</v>
      </c>
      <c r="K37" s="557">
        <f t="shared" si="8"/>
        <v>0</v>
      </c>
      <c r="L37" s="557">
        <f t="shared" si="8"/>
        <v>0</v>
      </c>
      <c r="M37" s="557">
        <f t="shared" si="8"/>
        <v>0</v>
      </c>
      <c r="N37" s="557">
        <f t="shared" si="8"/>
        <v>0</v>
      </c>
      <c r="O37" s="557">
        <f t="shared" si="8"/>
        <v>0</v>
      </c>
      <c r="P37" s="557">
        <f t="shared" si="8"/>
        <v>0</v>
      </c>
      <c r="Q37" s="557">
        <f t="shared" si="8"/>
        <v>0</v>
      </c>
      <c r="R37" s="557">
        <f t="shared" si="8"/>
        <v>0</v>
      </c>
      <c r="S37" s="557">
        <f t="shared" si="8"/>
        <v>0</v>
      </c>
      <c r="T37" s="557">
        <f t="shared" si="8"/>
        <v>0</v>
      </c>
      <c r="U37" s="557">
        <f t="shared" si="8"/>
        <v>0</v>
      </c>
      <c r="V37" s="557">
        <f t="shared" si="8"/>
        <v>0</v>
      </c>
      <c r="W37" s="557">
        <f t="shared" si="8"/>
        <v>0</v>
      </c>
      <c r="X37" s="557">
        <f t="shared" si="8"/>
        <v>0</v>
      </c>
      <c r="Y37" s="557">
        <f t="shared" si="8"/>
        <v>0</v>
      </c>
      <c r="Z37" s="558">
        <f t="shared" si="8"/>
        <v>0</v>
      </c>
      <c r="AA37" s="559">
        <f t="shared" si="4"/>
        <v>0</v>
      </c>
    </row>
    <row r="38" spans="2:27" ht="24" customHeight="1" x14ac:dyDescent="0.2">
      <c r="B38" s="186"/>
      <c r="C38" s="936"/>
      <c r="D38" s="247"/>
      <c r="E38" s="245" t="s">
        <v>320</v>
      </c>
      <c r="F38" s="588"/>
      <c r="G38" s="548">
        <f t="shared" ref="G38:Z38" si="9">SUM(G39:G41)</f>
        <v>0</v>
      </c>
      <c r="H38" s="548">
        <f t="shared" si="9"/>
        <v>0</v>
      </c>
      <c r="I38" s="548">
        <f t="shared" si="9"/>
        <v>0</v>
      </c>
      <c r="J38" s="548">
        <f t="shared" si="9"/>
        <v>0</v>
      </c>
      <c r="K38" s="548">
        <f t="shared" si="9"/>
        <v>0</v>
      </c>
      <c r="L38" s="548">
        <f t="shared" si="9"/>
        <v>0</v>
      </c>
      <c r="M38" s="548">
        <f t="shared" si="9"/>
        <v>0</v>
      </c>
      <c r="N38" s="548">
        <f t="shared" si="9"/>
        <v>0</v>
      </c>
      <c r="O38" s="548">
        <f t="shared" si="9"/>
        <v>0</v>
      </c>
      <c r="P38" s="548">
        <f t="shared" si="9"/>
        <v>0</v>
      </c>
      <c r="Q38" s="548">
        <f t="shared" si="9"/>
        <v>0</v>
      </c>
      <c r="R38" s="548">
        <f t="shared" si="9"/>
        <v>0</v>
      </c>
      <c r="S38" s="548">
        <f t="shared" si="9"/>
        <v>0</v>
      </c>
      <c r="T38" s="548">
        <f t="shared" si="9"/>
        <v>0</v>
      </c>
      <c r="U38" s="548">
        <f t="shared" si="9"/>
        <v>0</v>
      </c>
      <c r="V38" s="548">
        <f t="shared" si="9"/>
        <v>0</v>
      </c>
      <c r="W38" s="548">
        <f t="shared" si="9"/>
        <v>0</v>
      </c>
      <c r="X38" s="548">
        <f t="shared" si="9"/>
        <v>0</v>
      </c>
      <c r="Y38" s="548">
        <f t="shared" si="9"/>
        <v>0</v>
      </c>
      <c r="Z38" s="549">
        <f t="shared" si="9"/>
        <v>0</v>
      </c>
      <c r="AA38" s="550">
        <f t="shared" si="4"/>
        <v>0</v>
      </c>
    </row>
    <row r="39" spans="2:27" ht="24" customHeight="1" x14ac:dyDescent="0.2">
      <c r="B39" s="186"/>
      <c r="C39" s="936"/>
      <c r="D39" s="248"/>
      <c r="E39" s="243"/>
      <c r="F39" s="241" t="s">
        <v>234</v>
      </c>
      <c r="G39" s="551">
        <f>+ｱ.燃え殻!$Z$28</f>
        <v>0</v>
      </c>
      <c r="H39" s="551">
        <f>+ｲ.汚泥!$Z$28</f>
        <v>0</v>
      </c>
      <c r="I39" s="551">
        <f>+ｳ.廃油!$Z$28</f>
        <v>0</v>
      </c>
      <c r="J39" s="551">
        <f>+ｴ.廃酸!$Z$28</f>
        <v>0</v>
      </c>
      <c r="K39" s="551">
        <f>+ｵ.廃ｱﾙｶﾘ!$Z$28</f>
        <v>0</v>
      </c>
      <c r="L39" s="551">
        <f>+ｶ.廃ﾌﾟﾗ類!$Z$28</f>
        <v>0</v>
      </c>
      <c r="M39" s="551">
        <f>+ｷ.紙くず!$Z$28</f>
        <v>0</v>
      </c>
      <c r="N39" s="551">
        <f>+ｸ.木くず!$Z$28</f>
        <v>0</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0</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0</v>
      </c>
    </row>
    <row r="40" spans="2:27" ht="24" customHeight="1" x14ac:dyDescent="0.2">
      <c r="B40" s="186"/>
      <c r="C40" s="936"/>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2">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55" t="s">
        <v>350</v>
      </c>
      <c r="E43" s="955"/>
      <c r="F43" s="956"/>
      <c r="G43" s="560">
        <f>+ｱ.燃え殻!$AK$27</f>
        <v>0</v>
      </c>
      <c r="H43" s="560">
        <f>+ｲ.汚泥!$AK$27</f>
        <v>3750</v>
      </c>
      <c r="I43" s="560">
        <f>+ｳ.廃油!$AK$27</f>
        <v>0</v>
      </c>
      <c r="J43" s="560">
        <f>+ｴ.廃酸!$AK$27</f>
        <v>0</v>
      </c>
      <c r="K43" s="560">
        <f>+ｵ.廃ｱﾙｶﾘ!$AK$27</f>
        <v>0</v>
      </c>
      <c r="L43" s="560">
        <f>+ｶ.廃ﾌﾟﾗ類!$AK$27</f>
        <v>0</v>
      </c>
      <c r="M43" s="560">
        <f>+ｷ.紙くず!$AK$27</f>
        <v>0</v>
      </c>
      <c r="N43" s="560">
        <f>+ｸ.木くず!$AK$27</f>
        <v>0</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0</v>
      </c>
      <c r="U43" s="560">
        <f>+ｿ.鉱さい!$AK$27</f>
        <v>0</v>
      </c>
      <c r="V43" s="560">
        <f>+ﾀ.がれき類!$AK$27</f>
        <v>0</v>
      </c>
      <c r="W43" s="560">
        <f>+ﾁ.動物のふん尿!$AK$27</f>
        <v>0</v>
      </c>
      <c r="X43" s="560">
        <f>+ﾂ.動物の死体!$AK$27</f>
        <v>0</v>
      </c>
      <c r="Y43" s="560">
        <f>+ﾃ.ばいじん!$AK$27</f>
        <v>0</v>
      </c>
      <c r="Z43" s="561">
        <f>+ﾄ.混合廃棄物その他!$AK$27</f>
        <v>0</v>
      </c>
      <c r="AA43" s="562">
        <f t="shared" si="4"/>
        <v>3750</v>
      </c>
    </row>
    <row r="44" spans="2:27" ht="24" customHeight="1" x14ac:dyDescent="0.2">
      <c r="B44" s="186"/>
      <c r="C44" s="193"/>
      <c r="D44" s="191" t="s">
        <v>189</v>
      </c>
      <c r="E44" s="938" t="s">
        <v>237</v>
      </c>
      <c r="F44" s="939"/>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65" t="s">
        <v>238</v>
      </c>
      <c r="F45" s="966"/>
      <c r="G45" s="566">
        <f>+ｱ.燃え殻!$AR$24</f>
        <v>0</v>
      </c>
      <c r="H45" s="566">
        <f>+ｲ.汚泥!$AR$24</f>
        <v>3750</v>
      </c>
      <c r="I45" s="566">
        <f>+ｳ.廃油!$AR$24</f>
        <v>0</v>
      </c>
      <c r="J45" s="566">
        <f>+ｴ.廃酸!$AR$24</f>
        <v>0</v>
      </c>
      <c r="K45" s="566">
        <f>+ｵ.廃ｱﾙｶﾘ!$AR$24</f>
        <v>0</v>
      </c>
      <c r="L45" s="566">
        <f>+ｶ.廃ﾌﾟﾗ類!$AR$24</f>
        <v>0</v>
      </c>
      <c r="M45" s="566">
        <f>+ｷ.紙くず!$AR$24</f>
        <v>0</v>
      </c>
      <c r="N45" s="566">
        <f>+ｸ.木くず!$AR$24</f>
        <v>0</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0</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3750</v>
      </c>
    </row>
    <row r="46" spans="2:27" ht="24" customHeight="1" x14ac:dyDescent="0.2">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31654.799999999999</v>
      </c>
      <c r="I55" s="422">
        <f t="shared" si="10"/>
        <v>0</v>
      </c>
      <c r="J55" s="422">
        <f t="shared" si="10"/>
        <v>0</v>
      </c>
      <c r="K55" s="422">
        <f t="shared" si="10"/>
        <v>0</v>
      </c>
      <c r="L55" s="422">
        <f t="shared" si="10"/>
        <v>1.8</v>
      </c>
      <c r="M55" s="422">
        <f t="shared" si="10"/>
        <v>0</v>
      </c>
      <c r="N55" s="422">
        <f t="shared" si="10"/>
        <v>0.6</v>
      </c>
      <c r="O55" s="422">
        <f t="shared" si="10"/>
        <v>0</v>
      </c>
      <c r="P55" s="422">
        <f t="shared" si="10"/>
        <v>0</v>
      </c>
      <c r="Q55" s="422">
        <f t="shared" si="10"/>
        <v>0</v>
      </c>
      <c r="R55" s="422">
        <f t="shared" si="10"/>
        <v>0</v>
      </c>
      <c r="S55" s="422">
        <f t="shared" si="10"/>
        <v>2.2999999999999998</v>
      </c>
      <c r="T55" s="422">
        <f t="shared" si="10"/>
        <v>0</v>
      </c>
      <c r="U55" s="422">
        <f t="shared" si="10"/>
        <v>0</v>
      </c>
      <c r="V55" s="422">
        <f t="shared" si="10"/>
        <v>0</v>
      </c>
      <c r="W55" s="422">
        <f t="shared" si="10"/>
        <v>0</v>
      </c>
      <c r="X55" s="422">
        <f t="shared" si="10"/>
        <v>0</v>
      </c>
      <c r="Y55" s="422">
        <f t="shared" si="10"/>
        <v>0</v>
      </c>
      <c r="Z55" s="422">
        <f t="shared" si="10"/>
        <v>0</v>
      </c>
      <c r="AA55" s="423">
        <f>+AA9+AA19+AA20</f>
        <v>31659.499999999996</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2"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24" t="str">
        <f>+表紙!P35</f>
        <v>令和5年6月26日</v>
      </c>
      <c r="Q11" s="1025"/>
      <c r="R11" s="1025"/>
      <c r="S11" s="1025"/>
      <c r="T11" s="1026"/>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千葉県市川市新井３丁目６番１０号</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株式会社内山アドバンス　代表取締役社長　柳内　光子</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047-398-8801</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株式会社内山アドバンス 横浜工場</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2007</v>
      </c>
      <c r="Q25" s="986"/>
      <c r="R25" s="986"/>
      <c r="S25" s="986"/>
      <c r="T25" s="986"/>
      <c r="U25" s="987"/>
    </row>
    <row r="26" spans="1:22" ht="26.25" customHeight="1" x14ac:dyDescent="0.15">
      <c r="C26" s="999" t="s">
        <v>11</v>
      </c>
      <c r="D26" s="1000"/>
      <c r="E26" s="1001"/>
      <c r="F26" s="1018" t="str">
        <f>+表紙!F50</f>
        <v>横浜市港北区樽町2-6-30</v>
      </c>
      <c r="G26" s="1019"/>
      <c r="H26" s="1019"/>
      <c r="I26" s="1019"/>
      <c r="J26" s="1019"/>
      <c r="K26" s="1019"/>
      <c r="L26" s="1019"/>
      <c r="M26" s="1019"/>
      <c r="N26" s="457" t="s">
        <v>173</v>
      </c>
      <c r="O26" s="383"/>
      <c r="P26" s="383"/>
      <c r="Q26" s="1013" t="str">
        <f>IF(+表紙!Q50="","",+表紙!Q50)</f>
        <v>045-543-5711</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Ｅ21－窯業・土石製品製造業</v>
      </c>
      <c r="G30" s="989"/>
      <c r="H30" s="989"/>
      <c r="I30" s="989"/>
      <c r="J30" s="989"/>
      <c r="K30" s="989"/>
      <c r="L30" s="282" t="s">
        <v>48</v>
      </c>
      <c r="M30" s="282"/>
      <c r="N30" s="990" t="str">
        <f>IF(COUNTA(表紙!N54)=1,+表紙!N54,"")</f>
        <v>生コンクリート製造業</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f>IF(+表紙!N55="","",+表紙!N55)</f>
        <v>1040</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t="str">
        <f>IF(+表紙!N56="","",+表紙!N56)</f>
        <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t="str">
        <f>IF(+表紙!F61="","",+表紙!F61)</f>
        <v/>
      </c>
      <c r="G37" s="1059"/>
      <c r="H37" s="1059"/>
      <c r="I37" s="1059"/>
      <c r="J37" s="1059"/>
      <c r="K37" s="1059"/>
      <c r="L37" s="1059"/>
      <c r="M37" s="1059"/>
      <c r="N37" s="1059"/>
      <c r="O37" s="1059"/>
      <c r="P37" s="1059"/>
      <c r="Q37" s="1059"/>
      <c r="R37" s="1059"/>
      <c r="S37" s="1059"/>
      <c r="T37" s="1059"/>
      <c r="U37" s="1060"/>
    </row>
    <row r="38" spans="3:21" ht="13.95"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5"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5"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5"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5"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5"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5"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5"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5"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5"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5"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5"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5"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5"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5"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5"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5"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5"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5"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5"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4</v>
      </c>
      <c r="L65" s="1067"/>
      <c r="M65" s="1067"/>
      <c r="N65" s="210" t="s">
        <v>47</v>
      </c>
      <c r="O65" s="210"/>
      <c r="P65" s="6"/>
      <c r="Q65" s="1061" t="s">
        <v>354</v>
      </c>
      <c r="R65" s="1061"/>
      <c r="S65" s="1061"/>
      <c r="T65" s="1061"/>
      <c r="U65" s="1062"/>
      <c r="V65" s="470"/>
      <c r="W65" s="470"/>
      <c r="X65" s="49"/>
    </row>
    <row r="66" spans="1:24" ht="18" customHeight="1" x14ac:dyDescent="0.2">
      <c r="A66" s="49">
        <v>6</v>
      </c>
      <c r="C66" s="1089"/>
      <c r="D66" s="1068"/>
      <c r="E66" s="1071"/>
      <c r="F66" s="280" t="s">
        <v>201</v>
      </c>
      <c r="G66" s="300"/>
      <c r="H66" s="300"/>
      <c r="I66" s="300"/>
      <c r="J66" s="300"/>
      <c r="K66" s="1065">
        <f>+表紙!K90</f>
        <v>16659.499999999996</v>
      </c>
      <c r="L66" s="1065"/>
      <c r="M66" s="1065"/>
      <c r="N66" s="1065"/>
      <c r="O66" s="1065"/>
      <c r="P66" s="300" t="s">
        <v>13</v>
      </c>
      <c r="Q66" s="1063"/>
      <c r="R66" s="1063"/>
      <c r="S66" s="1063"/>
      <c r="T66" s="1063"/>
      <c r="U66" s="1064"/>
      <c r="V66" s="470"/>
      <c r="W66" s="470"/>
      <c r="X66" s="391"/>
    </row>
    <row r="67" spans="1:24" ht="13.95" customHeight="1" x14ac:dyDescent="0.2">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89"/>
      <c r="D70" s="1068"/>
      <c r="E70" s="1071"/>
      <c r="F70" s="1049" t="str">
        <f>IF(COUNTA(表紙!F94)=1,+表紙!F94,"")</f>
        <v>戻りコンクリート発生制御する為、事前に生コンクリートの納入打合せをするが、工場が思うほど現場は分かっていないようで、戻りコンクリートが減少していないのが現状です。</v>
      </c>
      <c r="G70" s="1050"/>
      <c r="H70" s="1050"/>
      <c r="I70" s="1050"/>
      <c r="J70" s="1050"/>
      <c r="K70" s="1050"/>
      <c r="L70" s="1050"/>
      <c r="M70" s="1050"/>
      <c r="N70" s="1050"/>
      <c r="O70" s="1050"/>
      <c r="P70" s="1050"/>
      <c r="Q70" s="1050"/>
      <c r="R70" s="1050"/>
      <c r="S70" s="1050"/>
      <c r="T70" s="1050"/>
      <c r="U70" s="1051"/>
      <c r="V70" s="308"/>
    </row>
    <row r="71" spans="1:24" ht="13.95"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5"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5"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5"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5"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5"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5"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1</v>
      </c>
      <c r="L80" s="1067"/>
      <c r="M80" s="1067"/>
      <c r="N80" s="210" t="s">
        <v>47</v>
      </c>
      <c r="O80" s="210"/>
      <c r="P80" s="6"/>
      <c r="Q80" s="1061" t="s">
        <v>355</v>
      </c>
      <c r="R80" s="1061"/>
      <c r="S80" s="1061"/>
      <c r="T80" s="1061"/>
      <c r="U80" s="1062"/>
      <c r="V80" s="470"/>
      <c r="W80" s="470"/>
      <c r="X80" s="394"/>
    </row>
    <row r="81" spans="1:24" ht="18" customHeight="1" x14ac:dyDescent="0.2">
      <c r="A81" s="49">
        <v>8</v>
      </c>
      <c r="C81" s="1056"/>
      <c r="D81" s="1044"/>
      <c r="E81" s="1041"/>
      <c r="F81" s="280" t="s">
        <v>201</v>
      </c>
      <c r="G81" s="300"/>
      <c r="H81" s="300"/>
      <c r="I81" s="300"/>
      <c r="J81" s="300"/>
      <c r="K81" s="1065">
        <f>+表紙!K105</f>
        <v>15000</v>
      </c>
      <c r="L81" s="1065"/>
      <c r="M81" s="1065"/>
      <c r="N81" s="1065"/>
      <c r="O81" s="1065"/>
      <c r="P81" s="303" t="s">
        <v>13</v>
      </c>
      <c r="Q81" s="1063"/>
      <c r="R81" s="1063"/>
      <c r="S81" s="1063"/>
      <c r="T81" s="1063"/>
      <c r="U81" s="1064"/>
      <c r="V81" s="470"/>
      <c r="W81" s="470"/>
      <c r="X81" s="309"/>
    </row>
    <row r="82" spans="1:24" ht="13.95" customHeight="1" x14ac:dyDescent="0.2">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56"/>
      <c r="D85" s="1044"/>
      <c r="E85" s="1041"/>
      <c r="F85" s="1049" t="str">
        <f>IF(COUNTA(表紙!F109)=1,+表紙!F109,"")</f>
        <v>戻りコンクリート発生制御する為、事前に生コンクリートの納入打合せをするが、工場が思うほど現場は分かっていないようで、戻りコンクリートが減少していないのが現状です。</v>
      </c>
      <c r="G85" s="1050"/>
      <c r="H85" s="1050"/>
      <c r="I85" s="1050"/>
      <c r="J85" s="1050"/>
      <c r="K85" s="1050"/>
      <c r="L85" s="1050"/>
      <c r="M85" s="1050"/>
      <c r="N85" s="1050"/>
      <c r="O85" s="1050"/>
      <c r="P85" s="1050"/>
      <c r="Q85" s="1050"/>
      <c r="R85" s="1050"/>
      <c r="S85" s="1050"/>
      <c r="T85" s="1050"/>
      <c r="U85" s="1051"/>
      <c r="V85" s="321"/>
    </row>
    <row r="86" spans="1:24" ht="13.95"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5"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5"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5"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5"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5"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5"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5"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44"/>
      <c r="E96" s="1041"/>
      <c r="F96" s="1049" t="str">
        <f>IF(COUNTA(表紙!F120)=1,+表紙!F120,"")</f>
        <v>戻りコンクリートを回収装置で処理し、処理できない戻りコンクリートは硬化後に破砕し、ガラス・コンクリート・陶磁器くずとして排出します。</v>
      </c>
      <c r="G96" s="1050"/>
      <c r="H96" s="1050"/>
      <c r="I96" s="1050"/>
      <c r="J96" s="1050"/>
      <c r="K96" s="1050"/>
      <c r="L96" s="1050"/>
      <c r="M96" s="1050"/>
      <c r="N96" s="1050"/>
      <c r="O96" s="1050"/>
      <c r="P96" s="1050"/>
      <c r="Q96" s="1050"/>
      <c r="R96" s="1050"/>
      <c r="S96" s="1050"/>
      <c r="T96" s="1050"/>
      <c r="U96" s="1051"/>
      <c r="V96" s="321"/>
    </row>
    <row r="97" spans="3:25" ht="13.95"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5"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5"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5"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44"/>
      <c r="E102" s="1041"/>
      <c r="F102" s="1096" t="str">
        <f>IF(COUNTA(表紙!F126)=1,+表紙!F126,"")</f>
        <v>同上</v>
      </c>
      <c r="G102" s="1097"/>
      <c r="H102" s="1097"/>
      <c r="I102" s="1097"/>
      <c r="J102" s="1097"/>
      <c r="K102" s="1097"/>
      <c r="L102" s="1097"/>
      <c r="M102" s="1097"/>
      <c r="N102" s="1097"/>
      <c r="O102" s="1097"/>
      <c r="P102" s="1097"/>
      <c r="Q102" s="1097"/>
      <c r="R102" s="1097"/>
      <c r="S102" s="1097"/>
      <c r="T102" s="1097"/>
      <c r="U102" s="1098"/>
      <c r="V102" s="321"/>
    </row>
    <row r="103" spans="3:25" ht="13.95"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5"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5"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5"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5"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t="str">
        <f>+表紙!K134</f>
        <v>0</v>
      </c>
      <c r="L110" s="1072"/>
      <c r="M110" s="1072"/>
      <c r="N110" s="1072"/>
      <c r="O110" s="1072"/>
      <c r="P110" s="466" t="s">
        <v>13</v>
      </c>
      <c r="Q110" s="1091" t="s">
        <v>360</v>
      </c>
      <c r="R110" s="1091"/>
      <c r="S110" s="1091"/>
      <c r="T110" s="1091"/>
      <c r="U110" s="1092"/>
      <c r="V110" s="470"/>
      <c r="W110" s="470"/>
      <c r="X110" s="321"/>
      <c r="Y110" s="341"/>
    </row>
    <row r="111" spans="3:25" ht="13.95"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44"/>
      <c r="E112" s="1094"/>
      <c r="F112" s="1049" t="str">
        <f>IF(COUNTA(表紙!F136)=1,+表紙!F136,"")</f>
        <v>戻りコンクリートは処理後に細骨材・粗骨材・スラッジ水に分離し。スラッジ水は脱水処理後にミキサー車のドラム内洗浄に使用し、一部上澄水として使用している。</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5"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5"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5"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5"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5"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5"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5"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0</v>
      </c>
      <c r="L121" s="1072"/>
      <c r="M121" s="1072"/>
      <c r="N121" s="1072"/>
      <c r="O121" s="1072"/>
      <c r="P121" s="300" t="s">
        <v>13</v>
      </c>
      <c r="Q121" s="1091" t="s">
        <v>293</v>
      </c>
      <c r="R121" s="1091"/>
      <c r="S121" s="1091"/>
      <c r="T121" s="1091"/>
      <c r="U121" s="1092"/>
      <c r="V121" s="470"/>
      <c r="W121" s="470"/>
      <c r="X121" s="321"/>
      <c r="Y121" s="341"/>
    </row>
    <row r="122" spans="3:25" ht="13.95"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44"/>
      <c r="E123" s="1041"/>
      <c r="F123" s="1049" t="str">
        <f>IF(COUNTA(表紙!F147)=1,+表紙!F147,"")</f>
        <v>特に変更しようすることが無いので同上。</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5"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5"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5"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5"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5"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5"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5"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50000000000003" customHeight="1" x14ac:dyDescent="0.15">
      <c r="C134" s="325"/>
      <c r="D134" s="1044"/>
      <c r="E134" s="1041"/>
      <c r="F134" s="793" t="s">
        <v>259</v>
      </c>
      <c r="G134" s="794"/>
      <c r="H134" s="794"/>
      <c r="I134" s="794"/>
      <c r="J134" s="794"/>
      <c r="K134" s="1072">
        <f>+表紙!K158</f>
        <v>12491.1</v>
      </c>
      <c r="L134" s="1072"/>
      <c r="M134" s="1072"/>
      <c r="N134" s="1072"/>
      <c r="O134" s="1072"/>
      <c r="P134" s="466" t="s">
        <v>13</v>
      </c>
      <c r="Q134" s="1091" t="s">
        <v>256</v>
      </c>
      <c r="R134" s="1091"/>
      <c r="S134" s="1091"/>
      <c r="T134" s="1091"/>
      <c r="U134" s="1092"/>
      <c r="V134" s="470"/>
      <c r="W134" s="470"/>
      <c r="X134" s="321"/>
      <c r="Y134" s="341"/>
    </row>
    <row r="135" spans="3:25" ht="13.95"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44"/>
      <c r="E136" s="1041"/>
      <c r="F136" s="1049" t="str">
        <f>IF(COUNTA(表紙!F160)=1,+表紙!F160,"")</f>
        <v>戻りコンクリートは処理後に細骨材・粗骨材・スラッジ水に分離し。スラッジ水は脱水装置にて脱水しケーキを産業廃棄物として排出します。</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5"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5"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5"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5"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5"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5"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5"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5"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50000000000003" customHeight="1" x14ac:dyDescent="0.15">
      <c r="C146" s="325"/>
      <c r="D146" s="1044"/>
      <c r="E146" s="1041"/>
      <c r="F146" s="793" t="s">
        <v>263</v>
      </c>
      <c r="G146" s="794"/>
      <c r="H146" s="794"/>
      <c r="I146" s="794"/>
      <c r="J146" s="794"/>
      <c r="K146" s="1072">
        <f>+表紙!K170</f>
        <v>11250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44"/>
      <c r="E148" s="1041"/>
      <c r="F148" s="1049" t="str">
        <f>IF(COUNTA(表紙!F172)=1,+表紙!F172,"")</f>
        <v>同上</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5"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5"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5"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5"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5"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5"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5"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5"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44"/>
      <c r="E161" s="1094"/>
      <c r="F161" s="1049" t="str">
        <f>IF(COUNTA(表紙!F185)=1,+表紙!F185,"")</f>
        <v>該当無し</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5"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5"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5"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5"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5"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5"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5"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5"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44"/>
      <c r="E173" s="1041"/>
      <c r="F173" s="1049" t="str">
        <f>IF(COUNTA(表紙!F197)=1,+表紙!F197,"")</f>
        <v>該当無し</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5"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5"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5"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5"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5"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5"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5"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5"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44"/>
      <c r="E184" s="1041"/>
      <c r="F184" s="1112" t="s">
        <v>268</v>
      </c>
      <c r="G184" s="1113"/>
      <c r="H184" s="1113"/>
      <c r="I184" s="1113"/>
      <c r="J184" s="1113"/>
      <c r="K184" s="1072">
        <f>+表紙!K208</f>
        <v>4168.4000000000005</v>
      </c>
      <c r="L184" s="1072"/>
      <c r="M184" s="1072"/>
      <c r="N184" s="1072"/>
      <c r="O184" s="1072"/>
      <c r="P184" s="327" t="s">
        <v>13</v>
      </c>
      <c r="Q184" s="1102" t="s">
        <v>294</v>
      </c>
      <c r="R184" s="1103"/>
      <c r="S184" s="1103"/>
      <c r="T184" s="1103"/>
      <c r="U184" s="1104"/>
      <c r="V184" s="470"/>
      <c r="W184" s="470"/>
      <c r="X184" s="321"/>
      <c r="Y184" s="341"/>
    </row>
    <row r="185" spans="3:25" ht="43.2" customHeight="1" x14ac:dyDescent="0.15">
      <c r="C185" s="325"/>
      <c r="D185" s="1044"/>
      <c r="E185" s="1041"/>
      <c r="F185" s="328"/>
      <c r="G185" s="793" t="s">
        <v>224</v>
      </c>
      <c r="H185" s="794"/>
      <c r="I185" s="794"/>
      <c r="J185" s="794"/>
      <c r="K185" s="1072" t="str">
        <f>+表紙!K209</f>
        <v>0</v>
      </c>
      <c r="L185" s="1072"/>
      <c r="M185" s="1072"/>
      <c r="N185" s="1072"/>
      <c r="O185" s="1072"/>
      <c r="P185" s="462" t="s">
        <v>13</v>
      </c>
      <c r="Q185" s="1105"/>
      <c r="R185" s="1106"/>
      <c r="S185" s="1106"/>
      <c r="T185" s="1106"/>
      <c r="U185" s="1107"/>
      <c r="V185" s="470"/>
      <c r="W185" s="470"/>
      <c r="X185" s="321"/>
      <c r="Y185" s="341"/>
    </row>
    <row r="186" spans="3:25" ht="43.2" customHeight="1" x14ac:dyDescent="0.15">
      <c r="C186" s="325"/>
      <c r="D186" s="1044"/>
      <c r="E186" s="1041"/>
      <c r="F186" s="328"/>
      <c r="G186" s="793" t="s">
        <v>225</v>
      </c>
      <c r="H186" s="794"/>
      <c r="I186" s="794"/>
      <c r="J186" s="794"/>
      <c r="K186" s="1072">
        <f>+表紙!K210</f>
        <v>4163.7</v>
      </c>
      <c r="L186" s="1072"/>
      <c r="M186" s="1072"/>
      <c r="N186" s="1072"/>
      <c r="O186" s="1072"/>
      <c r="P186" s="462" t="s">
        <v>13</v>
      </c>
      <c r="Q186" s="1105"/>
      <c r="R186" s="1106"/>
      <c r="S186" s="1106"/>
      <c r="T186" s="1106"/>
      <c r="U186" s="1107"/>
      <c r="V186" s="470"/>
      <c r="W186" s="470"/>
      <c r="X186" s="321"/>
      <c r="Y186" s="341"/>
    </row>
    <row r="187" spans="3:25" ht="43.2"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2"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5"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44"/>
      <c r="E190" s="1041"/>
      <c r="F190" s="1049" t="str">
        <f>IF(COUNTA(表紙!F214)=1,+表紙!F214,"")</f>
        <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5"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5"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5"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5"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5"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5"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5"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5"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3750</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0</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3750</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5"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44"/>
      <c r="E207" s="1041"/>
      <c r="F207" s="1049" t="str">
        <f>IF(COUNTA(表紙!F231)=1,+表紙!F231,"")</f>
        <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5"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5"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5"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5"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5"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5"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5"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5"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50000000000003"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50000000000003"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2"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50000000000003"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2" zoomScaleNormal="100" workbookViewId="0">
      <selection activeCell="O31" sqref="O3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15000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v>3750</v>
      </c>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v>15000</v>
      </c>
      <c r="P18" s="822"/>
      <c r="Q18" s="822"/>
      <c r="R18" s="822"/>
      <c r="S18" s="67" t="s">
        <v>14</v>
      </c>
      <c r="T18"/>
      <c r="U18" s="349"/>
      <c r="V18"/>
      <c r="W18" s="233"/>
      <c r="X18" s="900">
        <f>+ROUND(AG9,1)+ROUND(AG12,1)+ROUND(AG15,1)+AG18</f>
        <v>3750</v>
      </c>
      <c r="Y18" s="901"/>
      <c r="Z18" s="901"/>
      <c r="AA18" s="67" t="s">
        <v>4</v>
      </c>
      <c r="AB18" s="232"/>
      <c r="AC18" s="232"/>
      <c r="AD18" s="867"/>
      <c r="AG18" s="857">
        <f>+ROUND(AN18,1)+ROUND(AN21,1)</f>
        <v>3750</v>
      </c>
      <c r="AH18" s="902"/>
      <c r="AI18" s="902"/>
      <c r="AJ18" s="902"/>
      <c r="AK18" s="59" t="s">
        <v>13</v>
      </c>
      <c r="AL18" s="70"/>
      <c r="AN18" s="425">
        <f>+ROUND(AT16,1)+ROUND(AT17,1)+ROUND(AT18,1)</f>
        <v>3750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11250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16654.8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3750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12491.1</v>
      </c>
      <c r="G27" s="870"/>
      <c r="H27" s="234" t="s">
        <v>199</v>
      </c>
      <c r="L27" s="867"/>
      <c r="O27" s="857">
        <f>+Q30+ROUND(Q33,1)</f>
        <v>0</v>
      </c>
      <c r="P27" s="858"/>
      <c r="Q27" s="858"/>
      <c r="R27" s="858"/>
      <c r="S27" s="59" t="s">
        <v>38</v>
      </c>
      <c r="T27" s="80"/>
      <c r="U27" s="80"/>
      <c r="X27" s="78" t="s">
        <v>39</v>
      </c>
      <c r="Y27" s="81"/>
      <c r="AG27" s="68"/>
      <c r="AH27" s="68"/>
      <c r="AI27" s="68"/>
      <c r="AJ27" s="68"/>
      <c r="AK27" s="900">
        <f>+AG18+O27</f>
        <v>3750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4163.7</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4163.7</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22" workbookViewId="0">
      <selection activeCell="H29" sqref="H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1.8</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1.8</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M25" workbookViewId="0">
      <selection activeCell="H29" sqref="H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株式会社内山アドバンス 横浜工場</v>
      </c>
      <c r="AF5" s="811"/>
      <c r="AG5" s="811"/>
      <c r="AH5" s="811"/>
      <c r="AI5" s="811"/>
      <c r="AJ5" s="811"/>
      <c r="AK5" s="811"/>
      <c r="AL5" s="811"/>
      <c r="AM5" s="811"/>
      <c r="AN5" s="811"/>
      <c r="AO5" s="811"/>
      <c r="AP5" s="811"/>
      <c r="AQ5" s="811"/>
      <c r="AR5" s="811"/>
      <c r="AS5" s="811"/>
      <c r="AT5" s="811"/>
      <c r="AU5" s="811"/>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0.6</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0.6</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2024-01-12T01:44:52Z</dcterms:modified>
</cp:coreProperties>
</file>