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3_ncr:1_{F55ED4BA-1F69-47C5-AD76-67037674F3A7}" xr6:coauthVersionLast="46" xr6:coauthVersionMax="46"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20" yWindow="-120" windowWidth="29040" windowHeight="15990" tabRatio="706"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s="1"/>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s="1"/>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s="1"/>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AN18" i="85"/>
  <c r="AG18" i="85" s="1"/>
  <c r="X18" i="85" s="1"/>
  <c r="AN18" i="86"/>
  <c r="AG18" i="86" s="1"/>
  <c r="X18" i="86" s="1"/>
  <c r="X21" i="86" s="1"/>
  <c r="AN18" i="87"/>
  <c r="AG18" i="87" s="1"/>
  <c r="X18" i="87" s="1"/>
  <c r="AN18" i="88"/>
  <c r="AG18" i="88" s="1"/>
  <c r="AN18" i="89"/>
  <c r="AG18" i="89" s="1"/>
  <c r="X18" i="89" s="1"/>
  <c r="O16" i="89" s="1"/>
  <c r="Q50" i="94" s="1"/>
  <c r="AN18" i="79"/>
  <c r="AG18" i="79" s="1"/>
  <c r="X18" i="79" s="1"/>
  <c r="AN18" i="81"/>
  <c r="AG18" i="81" s="1"/>
  <c r="AN18" i="84"/>
  <c r="AG18" i="84" s="1"/>
  <c r="AN18" i="82"/>
  <c r="AG18" i="82" s="1"/>
  <c r="AN18" i="80"/>
  <c r="AG18" i="80" s="1"/>
  <c r="X18" i="80" s="1"/>
  <c r="X21" i="80" s="1"/>
  <c r="AN18" i="90"/>
  <c r="AG18" i="90" s="1"/>
  <c r="AN18" i="91"/>
  <c r="AG18" i="91" s="1"/>
  <c r="AN18" i="83"/>
  <c r="AG18" i="83"/>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X18" i="82"/>
  <c r="O16" i="82" s="1"/>
  <c r="U50" i="94" s="1"/>
  <c r="X21" i="89"/>
  <c r="X21" i="79" l="1"/>
  <c r="O16" i="79"/>
  <c r="R50" i="94" s="1"/>
  <c r="O16" i="83"/>
  <c r="Y50" i="94" s="1"/>
  <c r="X21" i="83"/>
  <c r="AK27" i="83"/>
  <c r="Y43" i="94" s="1"/>
  <c r="H32" i="94"/>
  <c r="H31" i="94" s="1"/>
  <c r="AK27" i="82"/>
  <c r="U43" i="94" s="1"/>
  <c r="X21" i="82"/>
  <c r="F12" i="83"/>
  <c r="O38" i="94"/>
  <c r="O37" i="94" s="1"/>
  <c r="O19" i="94" s="1"/>
  <c r="O13" i="94" s="1"/>
  <c r="AA28" i="94"/>
  <c r="O16" i="78"/>
  <c r="L50" i="94" s="1"/>
  <c r="X21" i="78"/>
  <c r="AA29" i="94"/>
  <c r="H26" i="94"/>
  <c r="H27" i="94" s="1"/>
  <c r="X32" i="94"/>
  <c r="X31" i="94" s="1"/>
  <c r="X26" i="94" s="1"/>
  <c r="X27" i="94" s="1"/>
  <c r="H38" i="94"/>
  <c r="H37" i="94" s="1"/>
  <c r="AA44" i="94"/>
  <c r="K226" i="95" s="1"/>
  <c r="K202" i="98" s="1"/>
  <c r="AA36" i="94"/>
  <c r="AA23" i="94"/>
  <c r="Y38" i="94"/>
  <c r="Y37" i="94" s="1"/>
  <c r="Y19" i="94" s="1"/>
  <c r="AA40" i="94"/>
  <c r="AK27" i="77"/>
  <c r="K43" i="94" s="1"/>
  <c r="AK27" i="74"/>
  <c r="H43" i="94" s="1"/>
  <c r="AK27" i="2"/>
  <c r="G43" i="94" s="1"/>
  <c r="G38" i="94"/>
  <c r="G37" i="94" s="1"/>
  <c r="G19" i="94" s="1"/>
  <c r="G10" i="94" s="1"/>
  <c r="X21" i="85"/>
  <c r="O16" i="85"/>
  <c r="M50" i="94" s="1"/>
  <c r="F12" i="78"/>
  <c r="AK27" i="78"/>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7" i="94" s="1"/>
  <c r="I19" i="94" s="1"/>
  <c r="I31" i="94"/>
  <c r="X18" i="74"/>
  <c r="Q32" i="94"/>
  <c r="Q31" i="94" s="1"/>
  <c r="T32" i="94"/>
  <c r="T31" i="94" s="1"/>
  <c r="T26" i="94" s="1"/>
  <c r="T27"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Q38" i="94"/>
  <c r="Q37" i="94" s="1"/>
  <c r="Q19" i="94" s="1"/>
  <c r="Q10" i="94" s="1"/>
  <c r="AA20" i="94"/>
  <c r="O17" i="94"/>
  <c r="U38" i="94"/>
  <c r="U37" i="94" s="1"/>
  <c r="U19" i="94" s="1"/>
  <c r="U11" i="94" s="1"/>
  <c r="O16" i="86"/>
  <c r="N50" i="94" s="1"/>
  <c r="AK27" i="87"/>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6" i="94"/>
  <c r="K38" i="94"/>
  <c r="O26" i="94"/>
  <c r="O27" i="94" s="1"/>
  <c r="W26" i="94"/>
  <c r="W27" i="94" s="1"/>
  <c r="P26" i="94"/>
  <c r="P27" i="94" s="1"/>
  <c r="X18" i="90"/>
  <c r="AK27" i="90"/>
  <c r="W43" i="94" s="1"/>
  <c r="X18" i="2"/>
  <c r="Y32" i="94"/>
  <c r="Y31" i="94" s="1"/>
  <c r="Y26" i="94" s="1"/>
  <c r="Y27" i="94" s="1"/>
  <c r="AA22" i="94"/>
  <c r="X18" i="88"/>
  <c r="AK27" i="88"/>
  <c r="P43" i="94" s="1"/>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O16" i="87"/>
  <c r="O50" i="94" s="1"/>
  <c r="X21" i="87"/>
  <c r="Z38" i="94"/>
  <c r="Z37" i="94" s="1"/>
  <c r="Z19" i="94" s="1"/>
  <c r="W38" i="94"/>
  <c r="W37" i="94" s="1"/>
  <c r="W19" i="94" s="1"/>
  <c r="R32" i="94"/>
  <c r="R31" i="94" s="1"/>
  <c r="R26" i="94" s="1"/>
  <c r="R27" i="94" s="1"/>
  <c r="O11" i="94" l="1"/>
  <c r="O18" i="94"/>
  <c r="Q18" i="94"/>
  <c r="Z43" i="94"/>
  <c r="AA43" i="94" s="1"/>
  <c r="K225" i="95" s="1"/>
  <c r="K201" i="98" s="1"/>
  <c r="AK31" i="92"/>
  <c r="Z52" i="94" s="1"/>
  <c r="V13" i="94"/>
  <c r="V43" i="94"/>
  <c r="AK31" i="80"/>
  <c r="V52" i="94" s="1"/>
  <c r="T43" i="94"/>
  <c r="AK31" i="84"/>
  <c r="T52" i="94" s="1"/>
  <c r="S43" i="94"/>
  <c r="AK31" i="81"/>
  <c r="S52" i="94" s="1"/>
  <c r="O43" i="94"/>
  <c r="AK31" i="87"/>
  <c r="O52" i="94" s="1"/>
  <c r="N43" i="94"/>
  <c r="AK31" i="86"/>
  <c r="N52" i="94" s="1"/>
  <c r="M43" i="94"/>
  <c r="AK31" i="85"/>
  <c r="M52" i="94" s="1"/>
  <c r="L43" i="94"/>
  <c r="AK31" i="78"/>
  <c r="L52" i="94" s="1"/>
  <c r="K195" i="95"/>
  <c r="K171" i="98"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<sst xmlns="http://schemas.openxmlformats.org/spreadsheetml/2006/main" count="3172" uniqueCount="458">
  <si>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</si>
  <si>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</si>
  <si>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</si>
  <si>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</si>
  <si>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</si>
  <si>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</si>
  <si>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</si>
  <si>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</si>
  <si>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</si>
  <si>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</si>
  <si>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</si>
  <si>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</si>
  <si>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</si>
  <si>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</si>
  <si>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</si>
  <si>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</si>
  <si>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</si>
  <si>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</si>
  <si>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</si>
  <si>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</si>
  <si>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</si>
  <si>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</si>
  <si>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</si>
  <si>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</si>
  <si>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</si>
  <si>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</si>
  <si>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</si>
  <si>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</si>
  <si>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</si>
  <si>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</si>
  <si>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</si>
  <si>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</si>
  <si>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</si>
  <si>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</si>
  <si>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</si>
  <si>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</si>
  <si>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</si>
  <si>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</si>
  <si>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</si>
  <si>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</si>
  <si>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</si>
  <si>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</si>
  <si>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</si>
  <si>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</si>
  <si>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</si>
  <si>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</si>
  <si>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</si>
  <si>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</si>
  <si>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</si>
  <si>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</si>
  <si>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</si>
  <si>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</si>
  <si>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</si>
  <si>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</si>
  <si>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</si>
  <si>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</si>
  <si>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</si>
  <si>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</si>
  <si>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</si>
  <si>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</si>
  <si>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</si>
  <si>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</si>
  <si>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</si>
  <si>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</si>
  <si>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</si>
  <si>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</si>
  <si>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</si>
  <si>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</si>
  <si>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</si>
  <si>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</si>
  <si>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</si>
  <si>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</si>
  <si>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</si>
  <si>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</si>
  <si>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</si>
  <si>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</si>
  <si>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</si>
  <si>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</si>
  <si>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</si>
  <si>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</si>
  <si>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</si>
  <si>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</si>
  <si>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</si>
  <si>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</si>
  <si>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</si>
  <si>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</si>
  <si>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</si>
  <si>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</si>
  <si>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</si>
  <si>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</si>
  <si>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</si>
  <si>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</si>
  <si>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</si>
  <si>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</si>
  <si>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</si>
  <si>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</si>
  <si>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</si>
  <si>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</si>
  <si>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</si>
  <si>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</si>
  <si>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</si>
  <si>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</si>
  <si>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</si>
  <si>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</si>
  <si>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</si>
  <si>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</si>
  <si>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</si>
  <si>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</si>
  <si>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</si>
  <si>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</si>
  <si>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</si>
  <si>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</si>
  <si>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</si>
  <si>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</si>
  <si>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</si>
  <si>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</si>
  <si>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</si>
  <si>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</si>
  <si>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</si>
  <si>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</si>
  <si>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</si>
  <si>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</si>
  <si>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</si>
  <si>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</si>
  <si>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</si>
  <si>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</si>
  <si>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</si>
  <si>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</si>
  <si>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</si>
  <si>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</si>
  <si>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</si>
  <si>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</si>
  <si>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</si>
  <si>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</si>
  <si>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</si>
  <si>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</si>
  <si>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</si>
  <si>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</si>
  <si>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</si>
  <si>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</si>
  <si>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</si>
  <si>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</si>
  <si>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</si>
  <si>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</si>
  <si>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</si>
  <si>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</si>
  <si>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</si>
  <si>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</si>
  <si>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</si>
  <si>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</si>
  <si>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</si>
  <si>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</si>
  <si>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</si>
  <si>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</si>
  <si>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</si>
  <si>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</si>
  <si>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</si>
  <si>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</si>
  <si>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</si>
  <si>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</si>
  <si>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</si>
  <si>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</si>
  <si>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</si>
  <si>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</si>
  <si>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</si>
  <si>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</si>
  <si>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</si>
  <si>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</si>
  <si>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</si>
  <si>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</si>
  <si>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</si>
  <si>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</si>
  <si>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</si>
  <si>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</si>
  <si>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</si>
  <si>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</si>
  <si>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</si>
  <si>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</si>
  <si>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</si>
  <si>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</si>
  <si>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</si>
  <si>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</si>
  <si>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</si>
  <si>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</si>
  <si>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</si>
  <si>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</si>
  <si>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</si>
  <si>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</si>
  <si>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</si>
  <si>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</si>
  <si>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</si>
  <si>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</si>
  <si>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</si>
  <si>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</si>
  <si>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</si>
  <si>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</si>
  <si>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</si>
  <si>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</si>
  <si>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</si>
  <si>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</si>
  <si>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</si>
  <si>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</si>
  <si>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</si>
  <si>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</si>
  <si>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</si>
  <si>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</si>
  <si>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</si>
  <si>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</si>
  <si>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</si>
  <si>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</si>
  <si>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</si>
  <si>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</si>
  <si>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</si>
  <si>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</si>
  <si>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</si>
  <si>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</si>
  <si>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</si>
  <si>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</si>
  <si>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</si>
  <si>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</si>
  <si>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</si>
  <si>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</si>
  <si>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</si>
  <si>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</si>
  <si>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</si>
  <si>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</si>
  <si>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</si>
  <si>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</si>
  <si>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</si>
  <si>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</si>
  <si>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</si>
  <si>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</si>
  <si>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</si>
  <si>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</si>
  <si>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</si>
  <si>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</si>
  <si>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</si>
  <si>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</si>
  <si>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</si>
  <si>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</si>
  <si>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</si>
  <si>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</si>
  <si>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</si>
  <si>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</si>
  <si>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</si>
  <si>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</si>
  <si>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</si>
  <si>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</si>
  <si>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</si>
  <si>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</si>
  <si>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</si>
  <si>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</si>
  <si>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</si>
  <si>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</si>
  <si>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</si>
  <si>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</si>
  <si>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</si>
  <si>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</si>
  <si>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</si>
  <si>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</si>
  <si>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</si>
  <si>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</si>
  <si>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</si>
  <si>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</si>
  <si>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</si>
  <si>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</si>
  <si>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</si>
  <si>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</si>
  <si>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</si>
  <si>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</si>
  <si>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</si>
  <si>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</si>
  <si>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</si>
  <si>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</si>
  <si>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</si>
  <si>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</si>
  <si>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</si>
  <si>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</si>
  <si>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</si>
  <si>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</si>
  <si>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</si>
  <si>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</si>
  <si>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</si>
  <si>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</si>
  <si>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</si>
  <si>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</si>
  <si>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</si>
  <si>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</si>
  <si>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</si>
  <si>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</si>
  <si>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</si>
  <si>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</si>
  <si>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</si>
  <si>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</si>
  <si>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</si>
  <si>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</si>
  <si>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</si>
  <si>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</si>
  <si>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</si>
  <si>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</si>
  <si>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</si>
  <si>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</si>
  <si>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</si>
  <si>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</si>
  <si>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</si>
  <si>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</si>
  <si>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</si>
  <si>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</si>
  <si>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</si>
  <si>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</si>
  <si>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</si>
  <si>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</si>
  <si>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</si>
  <si>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</si>
  <si>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</si>
  <si>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</si>
  <si>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</si>
  <si>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</si>
  <si>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</si>
  <si>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</si>
  <si>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</si>
  <si>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</si>
  <si>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</si>
  <si>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</si>
  <si>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</si>
  <si>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</si>
  <si>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</si>
  <si>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</si>
  <si>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</si>
  <si>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</si>
  <si>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</si>
  <si>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</si>
  <si>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</si>
  <si>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</si>
  <si>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</si>
  <si>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</si>
  <si>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</si>
  <si>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</si>
  <si>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</si>
  <si>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</si>
  <si>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</si>
  <si>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</si>
  <si>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</si>
  <si>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</si>
  <si>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</si>
  <si>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</si>
  <si>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</si>
  <si>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</si>
  <si>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</si>
  <si>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</si>
  <si>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</si>
  <si>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</si>
  <si>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</si>
  <si>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</si>
  <si>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</si>
  <si>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</si>
  <si>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</si>
  <si>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</si>
  <si>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</si>
  <si>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</si>
  <si>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</si>
  <si>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</si>
  <si>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</si>
  <si>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</si>
  <si>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</si>
  <si>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</si>
  <si>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</si>
  <si>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</si>
  <si>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</si>
  <si>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</si>
  <si>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</si>
  <si>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</si>
  <si>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</si>
  <si>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</si>
  <si>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</si>
  <si>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</si>
  <si>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</si>
  <si>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</si>
  <si>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</si>
  <si>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</si>
  <si>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</si>
  <si>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</si>
  <si>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</si>
  <si>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</si>
  <si>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</si>
  <si>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</si>
  <si>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</si>
  <si>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</si>
  <si>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</si>
  <si>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</si>
  <si>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</si>
  <si>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</si>
  <si>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</si>
  <si>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</si>
  <si>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</si>
  <si>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</si>
  <si>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</si>
  <si>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</si>
  <si>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</si>
  <si>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</si>
  <si>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</si>
  <si>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</si>
  <si>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</si>
  <si>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</si>
  <si>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</si>
  <si>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</si>
  <si>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</si>
  <si>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</si>
  <si>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</si>
  <si>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</si>
  <si>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</si>
  <si>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</si>
  <si>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</si>
  <si>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</si>
  <si>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</si>
  <si>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</si>
  <si>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</si>
  <si>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</si>
  <si>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</si>
  <si>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</si>
  <si>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</si>
  <si>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</si>
  <si>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</si>
  <si>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</si>
  <si>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</si>
  <si>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</si>
  <si>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</si>
  <si>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</si>
  <si>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</si>
  <si>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</si>
  <si>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</si>
  <si>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</si>
  <si>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</si>
  <si>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</si>
  <si>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</si>
  <si>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</si>
  <si>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</si>
  <si>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</si>
  <si>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</si>
  <si>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</si>
  <si>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</si>
  <si>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</si>
  <si>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</si>
  <si>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</si>
  <si>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別添１ 処理工程図のとおり</t>
    <phoneticPr fontId="3"/>
  </si>
  <si>
    <t>別添２ 管理体制図のとおり</t>
    <phoneticPr fontId="3"/>
  </si>
  <si>
    <t>横浜市長</t>
  </si>
  <si>
    <t>東京都港区虎ノ門2-2-1住友不動産虎ノ門ﾀﾜｰ</t>
    <phoneticPr fontId="3"/>
  </si>
  <si>
    <t>大成ユーレック株式会社
代表取締役社長　青木　卓</t>
    <phoneticPr fontId="3"/>
  </si>
  <si>
    <t>03-6230-1707</t>
    <phoneticPr fontId="3"/>
  </si>
  <si>
    <t>大成ユーレック株式会社</t>
    <phoneticPr fontId="3"/>
  </si>
  <si>
    <t>建設業、総合工事業</t>
    <phoneticPr fontId="3"/>
  </si>
  <si>
    <t>元請売上高　357.28億円</t>
    <phoneticPr fontId="3"/>
  </si>
  <si>
    <t>413名</t>
    <phoneticPr fontId="3"/>
  </si>
  <si>
    <t xml:space="preserve">・内装仕上材のプレカットの実施と材料・設備機器の梱包の省力化を推進
・部署ごとに環境管理実施計画（産業廃棄物の適正管理）の目標を設定し実施している
</t>
    <phoneticPr fontId="3"/>
  </si>
  <si>
    <t>・現状の取組を継続していく
・産業廃棄物処理の委託先の選定・契約に関与する組織の間で、産業廃棄物処理について必要な情報を共有する
・廃棄物に関する従業員研修を年１回実施する</t>
    <phoneticPr fontId="3"/>
  </si>
  <si>
    <t>・現場において、金属くず・紙くず・段ボール・木くず・廃石膏ボード・廃プラスチック類・コンクリートがら等を可能な限り分別し、収集運搬業者、中間処理業者に処理委託している。</t>
    <phoneticPr fontId="3"/>
  </si>
  <si>
    <t>・各現場での排出量の削減に取組み分別を徹底していく。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</si>
</sst>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_rels/drawing2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22.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04963" y="2212181"/>
          <a:ext cx="419100" cy="628650"/>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1749" y="1994262"/>
          <a:ext cx="391886" cy="574767"/>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595438" y="2193131"/>
          <a:ext cx="423862" cy="619125"/>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1749" y="1994262"/>
          <a:ext cx="391886" cy="574767"/>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1749" y="2002971"/>
          <a:ext cx="391886" cy="574767"/>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1749" y="1985554"/>
          <a:ext cx="391886" cy="574766"/>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1749" y="2020388"/>
          <a:ext cx="391886" cy="566058"/>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1749" y="2011680"/>
          <a:ext cx="391886" cy="574766"/>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1749" y="1994262"/>
          <a:ext cx="391886" cy="574767"/>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1749" y="1994262"/>
          <a:ext cx="391886" cy="574767"/>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1749" y="2011680"/>
          <a:ext cx="391886" cy="574766"/>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22.vml" />
  <Relationship Id="rId2" Type="http://schemas.openxmlformats.org/officeDocument/2006/relationships/drawing" Target="../drawings/drawing22.xml" />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H314"/>
  <sheetViews>
    <sheetView showGridLines="0" tabSelected="1" view="pageBreakPreview" topLeftCell="A22" zoomScaleNormal="115" zoomScaleSheetLayoutView="100" workbookViewId="0">
      <selection activeCell="E27" sqref="E27"/>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v>45082</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446</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447</v>
      </c>
      <c r="M40" s="614"/>
      <c r="N40" s="614"/>
      <c r="O40" s="614"/>
      <c r="P40" s="614"/>
      <c r="Q40" s="614"/>
      <c r="R40" s="614"/>
      <c r="S40" s="614"/>
      <c r="T40" s="614"/>
      <c r="U40" s="615"/>
      <c r="W40" s="21"/>
      <c r="X40" s="21"/>
    </row>
    <row r="41" spans="1:25" ht="26.25" customHeight="1" x14ac:dyDescent="0.15">
      <c r="C41" s="86"/>
      <c r="I41" s="25"/>
      <c r="J41" s="25" t="s">
        <v>7</v>
      </c>
      <c r="K41" s="25"/>
      <c r="L41" s="614" t="s">
        <v>448</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449</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450</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2669</v>
      </c>
      <c r="Q49" s="594"/>
      <c r="R49" s="594"/>
      <c r="S49" s="594"/>
      <c r="T49" s="594"/>
      <c r="U49" s="595"/>
    </row>
    <row r="50" spans="3:23" ht="26.25" customHeight="1" x14ac:dyDescent="0.15">
      <c r="C50" s="566" t="s">
        <v>11</v>
      </c>
      <c r="D50" s="567"/>
      <c r="E50" s="568"/>
      <c r="F50" s="577" t="s">
        <v>447</v>
      </c>
      <c r="G50" s="578"/>
      <c r="H50" s="578"/>
      <c r="I50" s="578"/>
      <c r="J50" s="578"/>
      <c r="K50" s="578"/>
      <c r="L50" s="578"/>
      <c r="M50" s="578"/>
      <c r="N50" s="343" t="s">
        <v>173</v>
      </c>
      <c r="O50" s="451"/>
      <c r="P50" s="452"/>
      <c r="Q50" s="581" t="s">
        <v>449</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451</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t="s">
        <v>452</v>
      </c>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453</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444</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9</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10202.399999999998</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454</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9</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9998.3000000000011</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455</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456</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457</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10202.399999999998</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f>+別紙!AA15</f>
        <v>4040.3</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10164.1</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9998.3000000000011</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3959.6</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9960.7000000000007</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6.4</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6.5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6.4</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6.4</v>
      </c>
      <c r="P27" s="696"/>
      <c r="Q27" s="696"/>
      <c r="R27" s="696"/>
      <c r="S27" s="49" t="s">
        <v>38</v>
      </c>
      <c r="T27" s="70"/>
      <c r="U27" s="70"/>
      <c r="X27" s="68" t="s">
        <v>39</v>
      </c>
      <c r="Y27" s="71"/>
      <c r="AG27" s="58"/>
      <c r="AH27" s="58"/>
      <c r="AI27" s="58"/>
      <c r="AJ27" s="58"/>
      <c r="AK27" s="738">
        <f>+AG18+O27</f>
        <v>6.4</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6.4</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6.5</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6.5</v>
      </c>
      <c r="G30" s="708"/>
      <c r="H30" s="214" t="s">
        <v>199</v>
      </c>
      <c r="L30" s="705"/>
      <c r="O30" s="61"/>
      <c r="Q30" s="695">
        <f>+ROUND(Z28,1)+ROUND(Z29,1)+ROUND(Z30,1)</f>
        <v>6.4</v>
      </c>
      <c r="R30" s="696"/>
      <c r="S30" s="696"/>
      <c r="T30" s="696"/>
      <c r="U30" s="49" t="s">
        <v>16</v>
      </c>
      <c r="X30" s="693" t="s">
        <v>187</v>
      </c>
      <c r="Y30" s="694"/>
      <c r="Z30" s="686"/>
      <c r="AA30" s="687"/>
      <c r="AB30" s="687"/>
      <c r="AC30" s="687"/>
      <c r="AD30" s="687"/>
      <c r="AE30" s="49" t="s">
        <v>13</v>
      </c>
      <c r="AK30" s="647">
        <v>6.4</v>
      </c>
      <c r="AL30" s="648"/>
      <c r="AM30" s="648"/>
      <c r="AN30" s="648"/>
      <c r="AO30" s="57" t="s">
        <v>13</v>
      </c>
      <c r="AR30" s="753"/>
      <c r="AS30" s="750"/>
      <c r="AT30" s="750"/>
      <c r="AU30" s="751"/>
    </row>
    <row r="31" spans="2:48" ht="27" customHeight="1" thickTop="1" thickBot="1" x14ac:dyDescent="0.2">
      <c r="B31" s="721" t="s">
        <v>376</v>
      </c>
      <c r="C31" s="672"/>
      <c r="D31" s="672"/>
      <c r="E31" s="673"/>
      <c r="F31" s="707">
        <v>6.5</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9.3000000000000007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9.5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9.3000000000000007</v>
      </c>
      <c r="P27" s="696"/>
      <c r="Q27" s="696"/>
      <c r="R27" s="696"/>
      <c r="S27" s="49" t="s">
        <v>38</v>
      </c>
      <c r="T27" s="70"/>
      <c r="U27" s="70"/>
      <c r="X27" s="68" t="s">
        <v>39</v>
      </c>
      <c r="Y27" s="71"/>
      <c r="AG27" s="58"/>
      <c r="AH27" s="58"/>
      <c r="AI27" s="58"/>
      <c r="AJ27" s="58"/>
      <c r="AK27" s="738">
        <f>+AG18+O27</f>
        <v>9.3000000000000007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9.5</v>
      </c>
      <c r="G29" s="708"/>
      <c r="H29" s="214" t="s">
        <v>199</v>
      </c>
      <c r="L29" s="705"/>
      <c r="O29" s="61"/>
      <c r="P29" s="148"/>
      <c r="Q29" s="56" t="s">
        <v>184</v>
      </c>
      <c r="R29" s="672" t="s">
        <v>33</v>
      </c>
      <c r="S29" s="688"/>
      <c r="T29" s="688"/>
      <c r="U29" s="689"/>
      <c r="V29" s="53"/>
      <c r="W29" s="72"/>
      <c r="X29" s="693" t="s">
        <v>316</v>
      </c>
      <c r="Y29" s="694"/>
      <c r="Z29" s="686">
        <v>2.6</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6.8</v>
      </c>
      <c r="G30" s="708"/>
      <c r="H30" s="214" t="s">
        <v>199</v>
      </c>
      <c r="L30" s="705"/>
      <c r="O30" s="61"/>
      <c r="Q30" s="695">
        <f>+ROUND(Z28,1)+ROUND(Z29,1)+ROUND(Z30,1)</f>
        <v>9.3000000000000007</v>
      </c>
      <c r="R30" s="696"/>
      <c r="S30" s="696"/>
      <c r="T30" s="696"/>
      <c r="U30" s="49" t="s">
        <v>16</v>
      </c>
      <c r="X30" s="693" t="s">
        <v>187</v>
      </c>
      <c r="Y30" s="694"/>
      <c r="Z30" s="686"/>
      <c r="AA30" s="687"/>
      <c r="AB30" s="687"/>
      <c r="AC30" s="687"/>
      <c r="AD30" s="687"/>
      <c r="AE30" s="49" t="s">
        <v>13</v>
      </c>
      <c r="AK30" s="647">
        <v>6.7</v>
      </c>
      <c r="AL30" s="648"/>
      <c r="AM30" s="648"/>
      <c r="AN30" s="648"/>
      <c r="AO30" s="57" t="s">
        <v>13</v>
      </c>
      <c r="AR30" s="753"/>
      <c r="AS30" s="750"/>
      <c r="AT30" s="750"/>
      <c r="AU30" s="751"/>
    </row>
    <row r="31" spans="2:48" ht="27" customHeight="1" thickTop="1" thickBot="1" x14ac:dyDescent="0.2">
      <c r="B31" s="721" t="s">
        <v>376</v>
      </c>
      <c r="C31" s="672"/>
      <c r="D31" s="672"/>
      <c r="E31" s="673"/>
      <c r="F31" s="707">
        <v>6.8</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36.799999999999997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37.6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36.799999999999997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36.799999999999997</v>
      </c>
      <c r="P27" s="696"/>
      <c r="Q27" s="696"/>
      <c r="R27" s="696"/>
      <c r="S27" s="49" t="s">
        <v>38</v>
      </c>
      <c r="T27" s="70"/>
      <c r="U27" s="70"/>
      <c r="X27" s="68" t="s">
        <v>39</v>
      </c>
      <c r="Y27" s="71"/>
      <c r="AG27" s="58"/>
      <c r="AH27" s="58"/>
      <c r="AI27" s="58"/>
      <c r="AJ27" s="58"/>
      <c r="AK27" s="738">
        <f>+AG18+O27</f>
        <v>36.799999999999997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36.799999999999997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37.6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37</v>
      </c>
      <c r="G30" s="708"/>
      <c r="H30" s="214" t="s">
        <v>199</v>
      </c>
      <c r="L30" s="705"/>
      <c r="O30" s="61"/>
      <c r="Q30" s="695">
        <f>+ROUND(Z28,1)+ROUND(Z29,1)+ROUND(Z30,1)</f>
        <v>36.799999999999997</v>
      </c>
      <c r="R30" s="696"/>
      <c r="S30" s="696"/>
      <c r="T30" s="696"/>
      <c r="U30" s="49" t="s">
        <v>16</v>
      </c>
      <c r="X30" s="693" t="s">
        <v>187</v>
      </c>
      <c r="Y30" s="694"/>
      <c r="Z30" s="686"/>
      <c r="AA30" s="687"/>
      <c r="AB30" s="687"/>
      <c r="AC30" s="687"/>
      <c r="AD30" s="687"/>
      <c r="AE30" s="49" t="s">
        <v>13</v>
      </c>
      <c r="AK30" s="647">
        <v>36.299999999999997</v>
      </c>
      <c r="AL30" s="648"/>
      <c r="AM30" s="648"/>
      <c r="AN30" s="648"/>
      <c r="AO30" s="57" t="s">
        <v>13</v>
      </c>
      <c r="AR30" s="753"/>
      <c r="AS30" s="750"/>
      <c r="AT30" s="750"/>
      <c r="AU30" s="751"/>
    </row>
    <row r="31" spans="2:48" ht="27" customHeight="1" thickTop="1" thickBot="1" x14ac:dyDescent="0.2">
      <c r="B31" s="721" t="s">
        <v>376</v>
      </c>
      <c r="C31" s="672"/>
      <c r="D31" s="672"/>
      <c r="E31" s="673"/>
      <c r="F31" s="707">
        <v>37.6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7548.6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7702.7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7548.6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7548.6</v>
      </c>
      <c r="P27" s="696"/>
      <c r="Q27" s="696"/>
      <c r="R27" s="696"/>
      <c r="S27" s="49" t="s">
        <v>38</v>
      </c>
      <c r="T27" s="70"/>
      <c r="U27" s="70"/>
      <c r="X27" s="68" t="s">
        <v>39</v>
      </c>
      <c r="Y27" s="71"/>
      <c r="AG27" s="58"/>
      <c r="AH27" s="58"/>
      <c r="AI27" s="58"/>
      <c r="AJ27" s="58"/>
      <c r="AK27" s="738">
        <f>+AG18+O27</f>
        <v>7548.6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7548.6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7702.7</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3780.3</v>
      </c>
      <c r="G30" s="708"/>
      <c r="H30" s="214" t="s">
        <v>199</v>
      </c>
      <c r="L30" s="705"/>
      <c r="O30" s="61"/>
      <c r="Q30" s="695">
        <f>+ROUND(Z28,1)+ROUND(Z29,1)+ROUND(Z30,1)</f>
        <v>7548.6</v>
      </c>
      <c r="R30" s="696"/>
      <c r="S30" s="696"/>
      <c r="T30" s="696"/>
      <c r="U30" s="49" t="s">
        <v>16</v>
      </c>
      <c r="X30" s="693" t="s">
        <v>187</v>
      </c>
      <c r="Y30" s="694"/>
      <c r="Z30" s="686"/>
      <c r="AA30" s="687"/>
      <c r="AB30" s="687"/>
      <c r="AC30" s="687"/>
      <c r="AD30" s="687"/>
      <c r="AE30" s="49" t="s">
        <v>13</v>
      </c>
      <c r="AK30" s="647">
        <v>3704.7</v>
      </c>
      <c r="AL30" s="648"/>
      <c r="AM30" s="648"/>
      <c r="AN30" s="648"/>
      <c r="AO30" s="57" t="s">
        <v>13</v>
      </c>
      <c r="AR30" s="753"/>
      <c r="AS30" s="750"/>
      <c r="AT30" s="750"/>
      <c r="AU30" s="751"/>
    </row>
    <row r="31" spans="2:48" ht="27" customHeight="1" thickTop="1" thickBot="1" x14ac:dyDescent="0.2">
      <c r="B31" s="721" t="s">
        <v>376</v>
      </c>
      <c r="C31" s="672"/>
      <c r="D31" s="672"/>
      <c r="E31" s="673"/>
      <c r="F31" s="707">
        <v>7702.7</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大成ユーレック株式会社</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95.4</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97.3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64.400000000000006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95.4</v>
      </c>
      <c r="P27" s="696"/>
      <c r="Q27" s="696"/>
      <c r="R27" s="696"/>
      <c r="S27" s="49" t="s">
        <v>38</v>
      </c>
      <c r="T27" s="70"/>
      <c r="U27" s="70"/>
      <c r="X27" s="68" t="s">
        <v>39</v>
      </c>
      <c r="Y27" s="71"/>
      <c r="AG27" s="58"/>
      <c r="AH27" s="58"/>
      <c r="AI27" s="58"/>
      <c r="AJ27" s="58"/>
      <c r="AK27" s="738">
        <f>+AG18+O27</f>
        <v>95.4</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64.400000000000006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97.3</v>
      </c>
      <c r="G29" s="708"/>
      <c r="H29" s="214" t="s">
        <v>199</v>
      </c>
      <c r="L29" s="705"/>
      <c r="O29" s="61"/>
      <c r="P29" s="148"/>
      <c r="Q29" s="56" t="s">
        <v>184</v>
      </c>
      <c r="R29" s="672" t="s">
        <v>33</v>
      </c>
      <c r="S29" s="688"/>
      <c r="T29" s="688"/>
      <c r="U29" s="689"/>
      <c r="V29" s="53"/>
      <c r="W29" s="72"/>
      <c r="X29" s="693" t="s">
        <v>316</v>
      </c>
      <c r="Y29" s="694"/>
      <c r="Z29" s="686">
        <v>21</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61.2</v>
      </c>
      <c r="G30" s="708"/>
      <c r="H30" s="214" t="s">
        <v>199</v>
      </c>
      <c r="L30" s="705"/>
      <c r="O30" s="61"/>
      <c r="Q30" s="695">
        <f>+ROUND(Z28,1)+ROUND(Z29,1)+ROUND(Z30,1)</f>
        <v>85.4</v>
      </c>
      <c r="R30" s="696"/>
      <c r="S30" s="696"/>
      <c r="T30" s="696"/>
      <c r="U30" s="49" t="s">
        <v>16</v>
      </c>
      <c r="X30" s="693" t="s">
        <v>187</v>
      </c>
      <c r="Y30" s="694"/>
      <c r="Z30" s="686"/>
      <c r="AA30" s="687"/>
      <c r="AB30" s="687"/>
      <c r="AC30" s="687"/>
      <c r="AD30" s="687"/>
      <c r="AE30" s="49" t="s">
        <v>13</v>
      </c>
      <c r="AK30" s="647">
        <v>60</v>
      </c>
      <c r="AL30" s="648"/>
      <c r="AM30" s="648"/>
      <c r="AN30" s="648"/>
      <c r="AO30" s="57" t="s">
        <v>13</v>
      </c>
      <c r="AR30" s="753"/>
      <c r="AS30" s="750"/>
      <c r="AT30" s="750"/>
      <c r="AU30" s="751"/>
    </row>
    <row r="31" spans="2:48" ht="27" customHeight="1" thickTop="1" thickBot="1" x14ac:dyDescent="0.2">
      <c r="B31" s="721" t="s">
        <v>376</v>
      </c>
      <c r="C31" s="672"/>
      <c r="D31" s="672"/>
      <c r="E31" s="673"/>
      <c r="F31" s="707">
        <v>65.7</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10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zoomScale="70" zoomScaleNormal="70" workbookViewId="0">
      <selection activeCell="AW14" sqref="AW14"/>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大成ユーレック株式会社</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2113.1</v>
      </c>
      <c r="I9" s="379">
        <f>IF(ｳ.廃油!F24&gt;0,ｳ.廃油!F24,IF(I$19&gt;0,"0",0))</f>
        <v>0</v>
      </c>
      <c r="J9" s="379">
        <f>IF(ｴ.廃酸!$F24&gt;0,ｴ.廃酸!F24,IF(J$19&gt;0,"0",0))</f>
        <v>0</v>
      </c>
      <c r="K9" s="379">
        <f>IF(ｵ.廃ｱﾙｶﾘ!$F24&gt;0,ｵ.廃ｱﾙｶﾘ!F24,IF(K$19&gt;0,"0",0))</f>
        <v>0</v>
      </c>
      <c r="L9" s="379">
        <f>IF(ｶ.廃ﾌﾟﾗ類!F24&gt;0,ｶ.廃ﾌﾟﾗ類!F24,IF(L$19&gt;0,"0",0))</f>
        <v>56.6</v>
      </c>
      <c r="M9" s="379">
        <f>IF(ｷ.紙くず!F24&gt;0,ｷ.紙くず!F24,IF(M$19&gt;0,"0",0))</f>
        <v>4</v>
      </c>
      <c r="N9" s="379">
        <f>IF(ｸ.木くず!F24&gt;0,ｸ.木くず!F24,IF(N$19&gt;0,"0",0))</f>
        <v>175.1</v>
      </c>
      <c r="O9" s="379">
        <f>IF(ｹ.繊維くず!F24&gt;0,ｹ.繊維くず!F24,IF(O$19&gt;0,"0",0))</f>
        <v>6.5</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9.5</v>
      </c>
      <c r="T9" s="379">
        <f>IF(ｾ.ｶﾞﾗｽ･ｺﾝｸﾘ･陶磁器くず!F24&gt;0,ｾ.ｶﾞﾗｽ･ｺﾝｸﾘ･陶磁器くず!F24,IF(T$19&gt;0,"0",0))</f>
        <v>37.6</v>
      </c>
      <c r="U9" s="379">
        <f>IF(ｿ.鉱さい!F24&gt;0,ｿ.鉱さい!F24,IF(U$19&gt;0,"0",0))</f>
        <v>0</v>
      </c>
      <c r="V9" s="379">
        <f>IF(ﾀ.がれき類!F24&gt;0,ﾀ.がれき類!F24,IF(V$19&gt;0,"0",0))</f>
        <v>7702.7</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97.3</v>
      </c>
      <c r="AA9" s="381">
        <f>IF(SUM(G9:Z9)&gt;0,SUM(G9:Z9),IF(AA$19&gt;0,"0",0))</f>
        <v>10202.399999999998</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t="str">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t="str">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t="str">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t="str">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2113.1</v>
      </c>
      <c r="I14" s="385">
        <f>IF(ｳ.廃油!F29&gt;0,ｳ.廃油!F29,IF(I$19&gt;0,"0",0))</f>
        <v>0</v>
      </c>
      <c r="J14" s="385">
        <f>IF(ｴ.廃酸!$F29&gt;0,ｴ.廃酸!F29,IF(J$19&gt;0,"0",0))</f>
        <v>0</v>
      </c>
      <c r="K14" s="385">
        <f>IF(ｵ.廃ｱﾙｶﾘ!$F29&gt;0,ｵ.廃ｱﾙｶﾘ!F29,IF(K$19&gt;0,"0",0))</f>
        <v>0</v>
      </c>
      <c r="L14" s="385">
        <f>IF(ｶ.廃ﾌﾟﾗ類!F29&gt;0,ｶ.廃ﾌﾟﾗ類!F29,IF(L$19&gt;0,"0",0))</f>
        <v>56.6</v>
      </c>
      <c r="M14" s="385">
        <f>IF(ｷ.紙くず!F29&gt;0,ｷ.紙くず!F29,IF(M$19&gt;0,"0",0))</f>
        <v>4</v>
      </c>
      <c r="N14" s="385">
        <f>IF(ｸ.木くず!F29&gt;0,ｸ.木くず!F29,IF(N$19&gt;0,"0",0))</f>
        <v>175.1</v>
      </c>
      <c r="O14" s="385">
        <f>IF(ｹ.繊維くず!F29&gt;0,ｹ.繊維くず!F29,IF(O$19&gt;0,"0",0))</f>
        <v>6.5</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9.5</v>
      </c>
      <c r="T14" s="385">
        <f>IF(ｾ.ｶﾞﾗｽ･ｺﾝｸﾘ･陶磁器くず!F29&gt;0,ｾ.ｶﾞﾗｽ･ｺﾝｸﾘ･陶磁器くず!F29,IF(T$19&gt;0,"0",0))</f>
        <v>37.6</v>
      </c>
      <c r="U14" s="385">
        <f>IF(ｿ.鉱さい!F29&gt;0,ｿ.鉱さい!F29,IF(U$19&gt;0,"0",0))</f>
        <v>0</v>
      </c>
      <c r="V14" s="385">
        <f>IF(ﾀ.がれき類!F29&gt;0,ﾀ.がれき類!F29,IF(V$19&gt;0,"0",0))</f>
        <v>7702.7</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97.3</v>
      </c>
      <c r="AA14" s="387">
        <f t="shared" si="0"/>
        <v>10202.399999999998</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52.9</v>
      </c>
      <c r="M15" s="385">
        <f>IF(ｷ.紙くず!F30&gt;0,ｷ.紙くず!F30,IF(M$19&gt;0,"0",0))</f>
        <v>1.4</v>
      </c>
      <c r="N15" s="385">
        <f>IF(ｸ.木くず!F30&gt;0,ｸ.木くず!F30,IF(N$19&gt;0,"0",0))</f>
        <v>94.2</v>
      </c>
      <c r="O15" s="385">
        <f>IF(ｹ.繊維くず!F30&gt;0,ｹ.繊維くず!F30,IF(O$19&gt;0,"0",0))</f>
        <v>6.5</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6.8</v>
      </c>
      <c r="T15" s="385">
        <f>IF(ｾ.ｶﾞﾗｽ･ｺﾝｸﾘ･陶磁器くず!F30&gt;0,ｾ.ｶﾞﾗｽ･ｺﾝｸﾘ･陶磁器くず!F30,IF(T$19&gt;0,"0",0))</f>
        <v>37</v>
      </c>
      <c r="U15" s="385">
        <f>IF(ｿ.鉱さい!F30&gt;0,ｿ.鉱さい!F30,IF(U$19&gt;0,"0",0))</f>
        <v>0</v>
      </c>
      <c r="V15" s="385">
        <f>IF(ﾀ.がれき類!F30&gt;0,ﾀ.がれき類!F30,IF(V$19&gt;0,"0",0))</f>
        <v>3780.3</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61.2</v>
      </c>
      <c r="AA15" s="387">
        <f t="shared" si="0"/>
        <v>4040.3</v>
      </c>
    </row>
    <row r="16" spans="2:27" ht="24" customHeight="1" x14ac:dyDescent="0.15">
      <c r="B16" s="172" t="s">
        <v>230</v>
      </c>
      <c r="C16" s="780" t="s">
        <v>301</v>
      </c>
      <c r="D16" s="780"/>
      <c r="E16" s="780"/>
      <c r="F16" s="781"/>
      <c r="G16" s="385">
        <f>IF(ｱ.燃え殻!F31&gt;0,ｱ.燃え殻!F31,IF(G$19&gt;0,"0",0))</f>
        <v>0</v>
      </c>
      <c r="H16" s="385">
        <f>IF(ｲ.汚泥!F31&gt;0,ｲ.汚泥!F31,IF(H$19&gt;0,"0",0))</f>
        <v>2113.1</v>
      </c>
      <c r="I16" s="385">
        <f>IF(ｳ.廃油!F31&gt;0,ｳ.廃油!F31,IF(I$19&gt;0,"0",0))</f>
        <v>0</v>
      </c>
      <c r="J16" s="385">
        <f>IF(ｴ.廃酸!$F31&gt;0,ｴ.廃酸!F31,IF(J$19&gt;0,"0",0))</f>
        <v>0</v>
      </c>
      <c r="K16" s="385">
        <f>IF(ｵ.廃ｱﾙｶﾘ!$F31&gt;0,ｵ.廃ｱﾙｶﾘ!F31,IF(K$19&gt;0,"0",0))</f>
        <v>0</v>
      </c>
      <c r="L16" s="385">
        <f>IF(ｶ.廃ﾌﾟﾗ類!F31&gt;0,ｶ.廃ﾌﾟﾗ類!F31,IF(L$19&gt;0,"0",0))</f>
        <v>53.4</v>
      </c>
      <c r="M16" s="385">
        <f>IF(ｷ.紙くず!F31&gt;0,ｷ.紙くず!F31,IF(M$19&gt;0,"0",0))</f>
        <v>3.2</v>
      </c>
      <c r="N16" s="385">
        <f>IF(ｸ.木くず!F31&gt;0,ｸ.木くず!F31,IF(N$19&gt;0,"0",0))</f>
        <v>175.1</v>
      </c>
      <c r="O16" s="385">
        <f>IF(ｹ.繊維くず!F31&gt;0,ｹ.繊維くず!F31,IF(O$19&gt;0,"0",0))</f>
        <v>6.5</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6.8</v>
      </c>
      <c r="T16" s="385">
        <f>IF(ｾ.ｶﾞﾗｽ･ｺﾝｸﾘ･陶磁器くず!F31&gt;0,ｾ.ｶﾞﾗｽ･ｺﾝｸﾘ･陶磁器くず!F31,IF(T$19&gt;0,"0",0))</f>
        <v>37.6</v>
      </c>
      <c r="U16" s="385">
        <f>IF(ｿ.鉱さい!F31&gt;0,ｿ.鉱さい!F31,IF(U$19&gt;0,"0",0))</f>
        <v>0</v>
      </c>
      <c r="V16" s="385">
        <f>IF(ﾀ.がれき類!F31&gt;0,ﾀ.がれき類!F31,IF(V$19&gt;0,"0",0))</f>
        <v>7702.7</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65.7</v>
      </c>
      <c r="AA16" s="387">
        <f t="shared" si="0"/>
        <v>10164.1</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t="str">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t="str">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2070.8000000000002</v>
      </c>
      <c r="I19" s="391">
        <f t="shared" si="1"/>
        <v>0</v>
      </c>
      <c r="J19" s="391">
        <f t="shared" si="1"/>
        <v>0</v>
      </c>
      <c r="K19" s="391">
        <f t="shared" si="1"/>
        <v>0</v>
      </c>
      <c r="L19" s="391">
        <f t="shared" si="1"/>
        <v>55.5</v>
      </c>
      <c r="M19" s="391">
        <f t="shared" si="1"/>
        <v>3.9000000000000004</v>
      </c>
      <c r="N19" s="391">
        <f t="shared" si="1"/>
        <v>171.6</v>
      </c>
      <c r="O19" s="391">
        <f t="shared" si="1"/>
        <v>6.4</v>
      </c>
      <c r="P19" s="391">
        <f t="shared" si="1"/>
        <v>0</v>
      </c>
      <c r="Q19" s="391">
        <f t="shared" si="1"/>
        <v>0</v>
      </c>
      <c r="R19" s="391">
        <f t="shared" si="1"/>
        <v>0</v>
      </c>
      <c r="S19" s="391">
        <f t="shared" si="1"/>
        <v>9.3000000000000007</v>
      </c>
      <c r="T19" s="391">
        <f t="shared" si="1"/>
        <v>36.799999999999997</v>
      </c>
      <c r="U19" s="391">
        <f t="shared" si="1"/>
        <v>0</v>
      </c>
      <c r="V19" s="391">
        <f t="shared" si="1"/>
        <v>7548.6</v>
      </c>
      <c r="W19" s="391">
        <f t="shared" si="1"/>
        <v>0</v>
      </c>
      <c r="X19" s="391">
        <f t="shared" si="1"/>
        <v>0</v>
      </c>
      <c r="Y19" s="391">
        <f t="shared" si="1"/>
        <v>0</v>
      </c>
      <c r="Z19" s="392">
        <f t="shared" si="1"/>
        <v>95.4</v>
      </c>
      <c r="AA19" s="393">
        <f t="shared" ref="AA19:AA25" si="2">SUM(G19:Z19)</f>
        <v>9998.3000000000011</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2070.8000000000002</v>
      </c>
      <c r="I37" s="426">
        <f t="shared" si="8"/>
        <v>0</v>
      </c>
      <c r="J37" s="426">
        <f t="shared" si="8"/>
        <v>0</v>
      </c>
      <c r="K37" s="426">
        <f t="shared" si="8"/>
        <v>0</v>
      </c>
      <c r="L37" s="426">
        <f t="shared" si="8"/>
        <v>55.5</v>
      </c>
      <c r="M37" s="426">
        <f t="shared" si="8"/>
        <v>3.9000000000000004</v>
      </c>
      <c r="N37" s="426">
        <f t="shared" si="8"/>
        <v>171.6</v>
      </c>
      <c r="O37" s="426">
        <f t="shared" si="8"/>
        <v>6.4</v>
      </c>
      <c r="P37" s="426">
        <f t="shared" si="8"/>
        <v>0</v>
      </c>
      <c r="Q37" s="426">
        <f t="shared" si="8"/>
        <v>0</v>
      </c>
      <c r="R37" s="426">
        <f t="shared" si="8"/>
        <v>0</v>
      </c>
      <c r="S37" s="426">
        <f t="shared" si="8"/>
        <v>9.3000000000000007</v>
      </c>
      <c r="T37" s="426">
        <f t="shared" si="8"/>
        <v>36.799999999999997</v>
      </c>
      <c r="U37" s="426">
        <f t="shared" si="8"/>
        <v>0</v>
      </c>
      <c r="V37" s="426">
        <f t="shared" si="8"/>
        <v>7548.6</v>
      </c>
      <c r="W37" s="426">
        <f t="shared" si="8"/>
        <v>0</v>
      </c>
      <c r="X37" s="426">
        <f t="shared" si="8"/>
        <v>0</v>
      </c>
      <c r="Y37" s="426">
        <f t="shared" si="8"/>
        <v>0</v>
      </c>
      <c r="Z37" s="427">
        <f t="shared" si="8"/>
        <v>95.4</v>
      </c>
      <c r="AA37" s="428">
        <f t="shared" si="4"/>
        <v>9998.3000000000011</v>
      </c>
    </row>
    <row r="38" spans="2:27" ht="24" customHeight="1" x14ac:dyDescent="0.15">
      <c r="B38" s="170"/>
      <c r="C38" s="774"/>
      <c r="D38" s="227"/>
      <c r="E38" s="225" t="s">
        <v>320</v>
      </c>
      <c r="F38" s="445"/>
      <c r="G38" s="417">
        <f t="shared" ref="G38:Z38" si="9">SUM(G39:G41)</f>
        <v>0</v>
      </c>
      <c r="H38" s="417">
        <f t="shared" si="9"/>
        <v>2070.8000000000002</v>
      </c>
      <c r="I38" s="417">
        <f t="shared" si="9"/>
        <v>0</v>
      </c>
      <c r="J38" s="417">
        <f t="shared" si="9"/>
        <v>0</v>
      </c>
      <c r="K38" s="417">
        <f t="shared" si="9"/>
        <v>0</v>
      </c>
      <c r="L38" s="417">
        <f t="shared" si="9"/>
        <v>55.5</v>
      </c>
      <c r="M38" s="417">
        <f t="shared" si="9"/>
        <v>3.9000000000000004</v>
      </c>
      <c r="N38" s="417">
        <f t="shared" si="9"/>
        <v>171.6</v>
      </c>
      <c r="O38" s="417">
        <f t="shared" si="9"/>
        <v>6.4</v>
      </c>
      <c r="P38" s="417">
        <f t="shared" si="9"/>
        <v>0</v>
      </c>
      <c r="Q38" s="417">
        <f t="shared" si="9"/>
        <v>0</v>
      </c>
      <c r="R38" s="417">
        <f t="shared" si="9"/>
        <v>0</v>
      </c>
      <c r="S38" s="417">
        <f t="shared" si="9"/>
        <v>9.3000000000000007</v>
      </c>
      <c r="T38" s="417">
        <f t="shared" si="9"/>
        <v>36.799999999999997</v>
      </c>
      <c r="U38" s="417">
        <f t="shared" si="9"/>
        <v>0</v>
      </c>
      <c r="V38" s="417">
        <f t="shared" si="9"/>
        <v>7548.6</v>
      </c>
      <c r="W38" s="417">
        <f t="shared" si="9"/>
        <v>0</v>
      </c>
      <c r="X38" s="417">
        <f t="shared" si="9"/>
        <v>0</v>
      </c>
      <c r="Y38" s="417">
        <f t="shared" si="9"/>
        <v>0</v>
      </c>
      <c r="Z38" s="418">
        <f t="shared" si="9"/>
        <v>85.4</v>
      </c>
      <c r="AA38" s="419">
        <f t="shared" si="4"/>
        <v>9988.3000000000011</v>
      </c>
    </row>
    <row r="39" spans="2:27" ht="24" customHeight="1" x14ac:dyDescent="0.15">
      <c r="B39" s="170"/>
      <c r="C39" s="774"/>
      <c r="D39" s="228"/>
      <c r="E39" s="223"/>
      <c r="F39" s="221" t="s">
        <v>234</v>
      </c>
      <c r="G39" s="420">
        <f>+ｱ.燃え殻!$Z$28</f>
        <v>0</v>
      </c>
      <c r="H39" s="420">
        <f>+ｲ.汚泥!$Z$28</f>
        <v>2070.8000000000002</v>
      </c>
      <c r="I39" s="420">
        <f>+ｳ.廃油!$Z$28</f>
        <v>0</v>
      </c>
      <c r="J39" s="420">
        <f>+ｴ.廃酸!$Z$28</f>
        <v>0</v>
      </c>
      <c r="K39" s="420">
        <f>+ｵ.廃ｱﾙｶﾘ!$Z$28</f>
        <v>0</v>
      </c>
      <c r="L39" s="420">
        <f>+ｶ.廃ﾌﾟﾗ類!$Z$28</f>
        <v>52.3</v>
      </c>
      <c r="M39" s="420">
        <f>+ｷ.紙くず!$Z$28</f>
        <v>3.1</v>
      </c>
      <c r="N39" s="420">
        <f>+ｸ.木くず!$Z$28</f>
        <v>171.6</v>
      </c>
      <c r="O39" s="420">
        <f>+ｹ.繊維くず!$Z$28</f>
        <v>6.4</v>
      </c>
      <c r="P39" s="420">
        <f>+ｺ.動植物性残さ!$Z$28</f>
        <v>0</v>
      </c>
      <c r="Q39" s="420">
        <f>+ｻ.動物系固形不要物!$Z$28</f>
        <v>0</v>
      </c>
      <c r="R39" s="420">
        <f>+ｼ.ｺﾞﾑくず!$Z$28</f>
        <v>0</v>
      </c>
      <c r="S39" s="420">
        <f>+ｽ.金属くず!$Z$28</f>
        <v>6.7</v>
      </c>
      <c r="T39" s="420">
        <f>+ｾ.ｶﾞﾗｽ･ｺﾝｸﾘ･陶磁器くず!$Z$28</f>
        <v>36.799999999999997</v>
      </c>
      <c r="U39" s="420">
        <f>+ｿ.鉱さい!$Z$28</f>
        <v>0</v>
      </c>
      <c r="V39" s="420">
        <f>+ﾀ.がれき類!$Z$28</f>
        <v>7548.6</v>
      </c>
      <c r="W39" s="420">
        <f>+ﾁ.動物のふん尿!$Z$28</f>
        <v>0</v>
      </c>
      <c r="X39" s="420">
        <f>+ﾂ.動物の死体!$Z$28</f>
        <v>0</v>
      </c>
      <c r="Y39" s="420">
        <f>+ﾃ.ばいじん!$Z$28</f>
        <v>0</v>
      </c>
      <c r="Z39" s="421">
        <f>+ﾄ.混合廃棄物その他!$Z$28</f>
        <v>64.400000000000006</v>
      </c>
      <c r="AA39" s="422">
        <f t="shared" si="4"/>
        <v>9960.7000000000007</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3.2</v>
      </c>
      <c r="M40" s="420">
        <f>+ｷ.紙くず!$Z$29</f>
        <v>0.8</v>
      </c>
      <c r="N40" s="420">
        <f>+ｸ.木くず!$Z$29</f>
        <v>0</v>
      </c>
      <c r="O40" s="420">
        <f>+ｹ.繊維くず!$Z$29</f>
        <v>0</v>
      </c>
      <c r="P40" s="420">
        <f>+ｺ.動植物性残さ!$Z$29</f>
        <v>0</v>
      </c>
      <c r="Q40" s="420">
        <f>+ｻ.動物系固形不要物!$Z$29</f>
        <v>0</v>
      </c>
      <c r="R40" s="420">
        <f>+ｼ.ｺﾞﾑくず!$Z$29</f>
        <v>0</v>
      </c>
      <c r="S40" s="420">
        <f>+ｽ.金属くず!$Z$29</f>
        <v>2.6</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21</v>
      </c>
      <c r="AA40" s="422">
        <f t="shared" si="4"/>
        <v>27.6</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10</v>
      </c>
      <c r="AA42" s="425">
        <f>SUM(G42:Z42)</f>
        <v>10</v>
      </c>
    </row>
    <row r="43" spans="2:27" ht="24" customHeight="1" x14ac:dyDescent="0.15">
      <c r="B43" s="170"/>
      <c r="C43" s="128" t="s">
        <v>236</v>
      </c>
      <c r="D43" s="793" t="s">
        <v>350</v>
      </c>
      <c r="E43" s="793"/>
      <c r="F43" s="794"/>
      <c r="G43" s="429">
        <f>+ｱ.燃え殻!$AK$27</f>
        <v>0</v>
      </c>
      <c r="H43" s="429">
        <f>+ｲ.汚泥!$AK$27</f>
        <v>2070.8000000000002</v>
      </c>
      <c r="I43" s="429">
        <f>+ｳ.廃油!$AK$27</f>
        <v>0</v>
      </c>
      <c r="J43" s="429">
        <f>+ｴ.廃酸!$AK$27</f>
        <v>0</v>
      </c>
      <c r="K43" s="429">
        <f>+ｵ.廃ｱﾙｶﾘ!$AK$27</f>
        <v>0</v>
      </c>
      <c r="L43" s="429">
        <f>+ｶ.廃ﾌﾟﾗ類!$AK$27</f>
        <v>55.5</v>
      </c>
      <c r="M43" s="429">
        <f>+ｷ.紙くず!$AK$27</f>
        <v>3.9000000000000004</v>
      </c>
      <c r="N43" s="429">
        <f>+ｸ.木くず!$AK$27</f>
        <v>171.6</v>
      </c>
      <c r="O43" s="429">
        <f>+ｹ.繊維くず!$AK$27</f>
        <v>6.4</v>
      </c>
      <c r="P43" s="429">
        <f>+ｺ.動植物性残さ!$AK$27</f>
        <v>0</v>
      </c>
      <c r="Q43" s="429">
        <f>+ｻ.動物系固形不要物!$AK$27</f>
        <v>0</v>
      </c>
      <c r="R43" s="429">
        <f>+ｼ.ｺﾞﾑくず!$AK$27</f>
        <v>0</v>
      </c>
      <c r="S43" s="429">
        <f>+ｽ.金属くず!$AK$27</f>
        <v>9.3000000000000007</v>
      </c>
      <c r="T43" s="429">
        <f>+ｾ.ｶﾞﾗｽ･ｺﾝｸﾘ･陶磁器くず!$AK$27</f>
        <v>36.799999999999997</v>
      </c>
      <c r="U43" s="429">
        <f>+ｿ.鉱さい!$AK$27</f>
        <v>0</v>
      </c>
      <c r="V43" s="429">
        <f>+ﾀ.がれき類!$AK$27</f>
        <v>7548.6</v>
      </c>
      <c r="W43" s="429">
        <f>+ﾁ.動物のふん尿!$AK$27</f>
        <v>0</v>
      </c>
      <c r="X43" s="429">
        <f>+ﾂ.動物の死体!$AK$27</f>
        <v>0</v>
      </c>
      <c r="Y43" s="429">
        <f>+ﾃ.ばいじん!$AK$27</f>
        <v>0</v>
      </c>
      <c r="Z43" s="430">
        <f>+ﾄ.混合廃棄物その他!$AK$27</f>
        <v>95.4</v>
      </c>
      <c r="AA43" s="431">
        <f t="shared" si="4"/>
        <v>9998.3000000000011</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51.8</v>
      </c>
      <c r="M44" s="432">
        <f>+ｷ.紙くず!$AK$30</f>
        <v>1.4</v>
      </c>
      <c r="N44" s="432">
        <f>+ｸ.木くず!$AK$30</f>
        <v>92.3</v>
      </c>
      <c r="O44" s="432">
        <f>+ｹ.繊維くず!$AK$30</f>
        <v>6.4</v>
      </c>
      <c r="P44" s="432">
        <f>+ｺ.動植物性残さ!$AK$30</f>
        <v>0</v>
      </c>
      <c r="Q44" s="432">
        <f>+ｻ.動物系固形不要物!$AK$30</f>
        <v>0</v>
      </c>
      <c r="R44" s="432">
        <f>+ｼ.ｺﾞﾑくず!$AK$30</f>
        <v>0</v>
      </c>
      <c r="S44" s="432">
        <f>+ｽ.金属くず!$AK$30</f>
        <v>6.7</v>
      </c>
      <c r="T44" s="432">
        <f>+ｾ.ｶﾞﾗｽ･ｺﾝｸﾘ･陶磁器くず!$AK$30</f>
        <v>36.299999999999997</v>
      </c>
      <c r="U44" s="432">
        <f>+ｿ.鉱さい!$AK$30</f>
        <v>0</v>
      </c>
      <c r="V44" s="432">
        <f>+ﾀ.がれき類!$AK$30</f>
        <v>3704.7</v>
      </c>
      <c r="W44" s="432">
        <f>+ﾁ.動物のふん尿!$AK$30</f>
        <v>0</v>
      </c>
      <c r="X44" s="432">
        <f>+ﾂ.動物の死体!$AK$30</f>
        <v>0</v>
      </c>
      <c r="Y44" s="432">
        <f>+ﾃ.ばいじん!$AK$30</f>
        <v>0</v>
      </c>
      <c r="Z44" s="433">
        <f>+ﾄ.混合廃棄物その他!$AK$30</f>
        <v>60</v>
      </c>
      <c r="AA44" s="434">
        <f t="shared" si="4"/>
        <v>3959.6</v>
      </c>
    </row>
    <row r="45" spans="2:27" ht="24" customHeight="1" x14ac:dyDescent="0.15">
      <c r="B45" s="170"/>
      <c r="C45" s="177"/>
      <c r="D45" s="444" t="s">
        <v>191</v>
      </c>
      <c r="E45" s="803" t="s">
        <v>238</v>
      </c>
      <c r="F45" s="804"/>
      <c r="G45" s="435">
        <f>+ｱ.燃え殻!$AR$24</f>
        <v>0</v>
      </c>
      <c r="H45" s="435">
        <f>+ｲ.汚泥!$AR$24</f>
        <v>2070.8000000000002</v>
      </c>
      <c r="I45" s="435">
        <f>+ｳ.廃油!$AR$24</f>
        <v>0</v>
      </c>
      <c r="J45" s="435">
        <f>+ｴ.廃酸!$AR$24</f>
        <v>0</v>
      </c>
      <c r="K45" s="435">
        <f>+ｵ.廃ｱﾙｶﾘ!$AR$24</f>
        <v>0</v>
      </c>
      <c r="L45" s="435">
        <f>+ｶ.廃ﾌﾟﾗ類!$AR$24</f>
        <v>52.3</v>
      </c>
      <c r="M45" s="435">
        <f>+ｷ.紙くず!$AR$24</f>
        <v>3.1</v>
      </c>
      <c r="N45" s="435">
        <f>+ｸ.木くず!$AR$24</f>
        <v>171.6</v>
      </c>
      <c r="O45" s="435">
        <f>+ｹ.繊維くず!$AR$24</f>
        <v>6.4</v>
      </c>
      <c r="P45" s="435">
        <f>+ｺ.動植物性残さ!$AR$24</f>
        <v>0</v>
      </c>
      <c r="Q45" s="435">
        <f>+ｻ.動物系固形不要物!$AR$24</f>
        <v>0</v>
      </c>
      <c r="R45" s="435">
        <f>+ｼ.ｺﾞﾑくず!$AR$24</f>
        <v>0</v>
      </c>
      <c r="S45" s="435">
        <f>+ｽ.金属くず!$AR$24</f>
        <v>6.7</v>
      </c>
      <c r="T45" s="435">
        <f>+ｾ.ｶﾞﾗｽ･ｺﾝｸﾘ･陶磁器くず!$AR$24</f>
        <v>36.799999999999997</v>
      </c>
      <c r="U45" s="435">
        <f>+ｿ.鉱さい!$AR$24</f>
        <v>0</v>
      </c>
      <c r="V45" s="435">
        <f>+ﾀ.がれき類!$AR$24</f>
        <v>7548.6</v>
      </c>
      <c r="W45" s="435">
        <f>+ﾁ.動物のふん尿!$AR$24</f>
        <v>0</v>
      </c>
      <c r="X45" s="435">
        <f>+ﾂ.動物の死体!$AR$24</f>
        <v>0</v>
      </c>
      <c r="Y45" s="435">
        <f>+ﾃ.ばいじん!$AR$24</f>
        <v>0</v>
      </c>
      <c r="Z45" s="436">
        <f>+ﾄ.混合廃棄物その他!$AR$24</f>
        <v>64.400000000000006</v>
      </c>
      <c r="AA45" s="437">
        <f t="shared" si="4"/>
        <v>9960.7000000000007</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4183.8999999999996</v>
      </c>
      <c r="I55" s="323">
        <f t="shared" si="10"/>
        <v>0</v>
      </c>
      <c r="J55" s="323">
        <f t="shared" si="10"/>
        <v>0</v>
      </c>
      <c r="K55" s="323">
        <f t="shared" si="10"/>
        <v>0</v>
      </c>
      <c r="L55" s="323">
        <f t="shared" si="10"/>
        <v>112.1</v>
      </c>
      <c r="M55" s="323">
        <f t="shared" si="10"/>
        <v>7.9</v>
      </c>
      <c r="N55" s="323">
        <f t="shared" si="10"/>
        <v>346.7</v>
      </c>
      <c r="O55" s="323">
        <f t="shared" si="10"/>
        <v>12.9</v>
      </c>
      <c r="P55" s="323">
        <f t="shared" si="10"/>
        <v>0</v>
      </c>
      <c r="Q55" s="323">
        <f t="shared" si="10"/>
        <v>0</v>
      </c>
      <c r="R55" s="323">
        <f t="shared" si="10"/>
        <v>0</v>
      </c>
      <c r="S55" s="323">
        <f t="shared" si="10"/>
        <v>18.8</v>
      </c>
      <c r="T55" s="323">
        <f t="shared" si="10"/>
        <v>74.400000000000006</v>
      </c>
      <c r="U55" s="323">
        <f t="shared" si="10"/>
        <v>0</v>
      </c>
      <c r="V55" s="323">
        <f t="shared" si="10"/>
        <v>15251.3</v>
      </c>
      <c r="W55" s="323">
        <f t="shared" si="10"/>
        <v>0</v>
      </c>
      <c r="X55" s="323">
        <f t="shared" si="10"/>
        <v>0</v>
      </c>
      <c r="Y55" s="323">
        <f t="shared" si="10"/>
        <v>0</v>
      </c>
      <c r="Z55" s="323">
        <f t="shared" si="10"/>
        <v>192.7</v>
      </c>
      <c r="AA55" s="324">
        <f>+AA9+AA19+AA20</f>
        <v>20200.699999999997</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X241"/>
  <sheetViews>
    <sheetView showGridLines="0" topLeftCell="B22"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f>+表紙!P35</f>
        <v>45082</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東京都港区虎ノ門2-2-1住友不動産虎ノ門ﾀﾜｰ</v>
      </c>
      <c r="M16" s="849"/>
      <c r="N16" s="849"/>
      <c r="O16" s="849"/>
      <c r="P16" s="849"/>
      <c r="Q16" s="849"/>
      <c r="R16" s="849"/>
      <c r="S16" s="849"/>
      <c r="T16" s="849"/>
      <c r="U16" s="282"/>
    </row>
    <row r="17" spans="1:21" ht="26.25" customHeight="1" x14ac:dyDescent="0.15">
      <c r="C17" s="86"/>
      <c r="I17" s="25"/>
      <c r="J17" s="25" t="s">
        <v>7</v>
      </c>
      <c r="K17" s="25"/>
      <c r="L17" s="849" t="str">
        <f>+表紙!L41</f>
        <v>大成ユーレック株式会社
代表取締役社長　青木　卓</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03-6230-1707</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大成ユーレック株式会社</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2669</v>
      </c>
      <c r="Q25" s="821"/>
      <c r="R25" s="821"/>
      <c r="S25" s="821"/>
      <c r="T25" s="821"/>
      <c r="U25" s="822"/>
    </row>
    <row r="26" spans="1:21" ht="26.25" customHeight="1" x14ac:dyDescent="0.15">
      <c r="C26" s="566" t="s">
        <v>11</v>
      </c>
      <c r="D26" s="567"/>
      <c r="E26" s="568"/>
      <c r="F26" s="836" t="str">
        <f>+表紙!F50</f>
        <v>東京都港区虎ノ門2-2-1住友不動産虎ノ門ﾀﾜｰ</v>
      </c>
      <c r="G26" s="837"/>
      <c r="H26" s="837"/>
      <c r="I26" s="837"/>
      <c r="J26" s="837"/>
      <c r="K26" s="837"/>
      <c r="L26" s="837"/>
      <c r="M26" s="837"/>
      <c r="N26" s="343" t="s">
        <v>173</v>
      </c>
      <c r="O26"/>
      <c r="P26"/>
      <c r="Q26" s="831" t="str">
        <f>IF(+表紙!Q50="","",+表紙!Q50)</f>
        <v>03-6230-1707</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建設業、総合工事業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t="str">
        <f>IF(+表紙!N56="","",+表紙!N56)</f>
        <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元請売上高　357.28億円</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413名</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9</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10202.399999999998</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 xml:space="preserve">・内装仕上材のプレカットの実施と材料・設備機器の梱包の省力化を推進
・部署ごとに環境管理実施計画（産業廃棄物の適正管理）の目標を設定し実施している
</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9</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9998.3000000000011</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・現状の取組を継続していく
・産業廃棄物処理の委託先の選定・契約に関与する組織の間で、産業廃棄物処理について必要な情報を共有する
・廃棄物に関する従業員研修を年１回実施する</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・現場において、金属くず・紙くず・段ボール・木くず・廃石膏ボード・廃プラスチック類・コンクリートがら等を可能な限り分別し、収集運搬業者、中間処理業者に処理委託している。</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・各現場での排出量の削減に取組み分別を徹底していく。</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10202.399999999998</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f>+表紙!K209</f>
        <v>4040.3</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10164.1</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9998.3000000000011</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3959.6</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9960.7000000000007</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2070.8000000000002</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2113.1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2070.8000000000002</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2070.8000000000002</v>
      </c>
      <c r="P27" s="696"/>
      <c r="Q27" s="696"/>
      <c r="R27" s="696"/>
      <c r="S27" s="49" t="s">
        <v>38</v>
      </c>
      <c r="T27" s="70"/>
      <c r="U27" s="70"/>
      <c r="X27" s="68" t="s">
        <v>39</v>
      </c>
      <c r="Y27" s="71"/>
      <c r="AG27" s="58"/>
      <c r="AH27" s="58"/>
      <c r="AI27" s="58"/>
      <c r="AJ27" s="58"/>
      <c r="AK27" s="738">
        <f>+AG18+O27</f>
        <v>2070.8000000000002</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2070.8000000000002</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2113.1</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2070.8000000000002</v>
      </c>
      <c r="R30" s="696"/>
      <c r="S30" s="696"/>
      <c r="T30" s="696"/>
      <c r="U30" s="49" t="s">
        <v>16</v>
      </c>
      <c r="X30" s="693" t="s">
        <v>187</v>
      </c>
      <c r="Y30" s="694"/>
      <c r="Z30" s="686"/>
      <c r="AA30" s="687"/>
      <c r="AB30" s="687"/>
      <c r="AC30" s="687"/>
      <c r="AD30" s="687"/>
      <c r="AE30" s="49" t="s">
        <v>13</v>
      </c>
      <c r="AK30" s="647">
        <v>0</v>
      </c>
      <c r="AL30" s="648"/>
      <c r="AM30" s="648"/>
      <c r="AN30" s="648"/>
      <c r="AO30" s="57" t="s">
        <v>13</v>
      </c>
      <c r="AR30" s="753"/>
      <c r="AS30" s="750"/>
      <c r="AT30" s="750"/>
      <c r="AU30" s="751"/>
    </row>
    <row r="31" spans="2:48" ht="27" customHeight="1" thickTop="1" thickBot="1" x14ac:dyDescent="0.2">
      <c r="B31" s="721" t="s">
        <v>376</v>
      </c>
      <c r="C31" s="672"/>
      <c r="D31" s="672"/>
      <c r="E31" s="673"/>
      <c r="F31" s="707">
        <v>2113.1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55.5</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56.6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52.3</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55.5</v>
      </c>
      <c r="P27" s="696"/>
      <c r="Q27" s="696"/>
      <c r="R27" s="696"/>
      <c r="S27" s="49" t="s">
        <v>38</v>
      </c>
      <c r="T27" s="70"/>
      <c r="U27" s="70"/>
      <c r="X27" s="68" t="s">
        <v>39</v>
      </c>
      <c r="Y27" s="71"/>
      <c r="AG27" s="58"/>
      <c r="AH27" s="58"/>
      <c r="AI27" s="58"/>
      <c r="AJ27" s="58"/>
      <c r="AK27" s="738">
        <f>+AG18+O27</f>
        <v>55.5</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52.3</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56.6</v>
      </c>
      <c r="G29" s="708"/>
      <c r="H29" s="214" t="s">
        <v>199</v>
      </c>
      <c r="L29" s="705"/>
      <c r="O29" s="61"/>
      <c r="P29" s="148"/>
      <c r="Q29" s="56" t="s">
        <v>184</v>
      </c>
      <c r="R29" s="672" t="s">
        <v>33</v>
      </c>
      <c r="S29" s="688"/>
      <c r="T29" s="688"/>
      <c r="U29" s="689"/>
      <c r="V29" s="53"/>
      <c r="W29" s="72"/>
      <c r="X29" s="693" t="s">
        <v>316</v>
      </c>
      <c r="Y29" s="694"/>
      <c r="Z29" s="686">
        <v>3.2</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52.9</v>
      </c>
      <c r="G30" s="708"/>
      <c r="H30" s="214" t="s">
        <v>199</v>
      </c>
      <c r="L30" s="705"/>
      <c r="O30" s="61"/>
      <c r="Q30" s="695">
        <f>+ROUND(Z28,1)+ROUND(Z29,1)+ROUND(Z30,1)</f>
        <v>55.5</v>
      </c>
      <c r="R30" s="696"/>
      <c r="S30" s="696"/>
      <c r="T30" s="696"/>
      <c r="U30" s="49" t="s">
        <v>16</v>
      </c>
      <c r="X30" s="693" t="s">
        <v>187</v>
      </c>
      <c r="Y30" s="694"/>
      <c r="Z30" s="686"/>
      <c r="AA30" s="687"/>
      <c r="AB30" s="687"/>
      <c r="AC30" s="687"/>
      <c r="AD30" s="687"/>
      <c r="AE30" s="49" t="s">
        <v>13</v>
      </c>
      <c r="AK30" s="647">
        <v>51.8</v>
      </c>
      <c r="AL30" s="648"/>
      <c r="AM30" s="648"/>
      <c r="AN30" s="648"/>
      <c r="AO30" s="57" t="s">
        <v>13</v>
      </c>
      <c r="AR30" s="753"/>
      <c r="AS30" s="750"/>
      <c r="AT30" s="750"/>
      <c r="AU30" s="751"/>
    </row>
    <row r="31" spans="2:48" ht="27" customHeight="1" thickTop="1" thickBot="1" x14ac:dyDescent="0.2">
      <c r="B31" s="721" t="s">
        <v>376</v>
      </c>
      <c r="C31" s="672"/>
      <c r="D31" s="672"/>
      <c r="E31" s="673"/>
      <c r="F31" s="707">
        <v>53.4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3.9000000000000004</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3.1</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3.9000000000000004</v>
      </c>
      <c r="P27" s="696"/>
      <c r="Q27" s="696"/>
      <c r="R27" s="696"/>
      <c r="S27" s="49" t="s">
        <v>38</v>
      </c>
      <c r="T27" s="70"/>
      <c r="U27" s="70"/>
      <c r="X27" s="68" t="s">
        <v>39</v>
      </c>
      <c r="Y27" s="71"/>
      <c r="AG27" s="58"/>
      <c r="AH27" s="58"/>
      <c r="AI27" s="58"/>
      <c r="AJ27" s="58"/>
      <c r="AK27" s="738">
        <f>+AG18+O27</f>
        <v>3.9000000000000004</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3.1</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4</v>
      </c>
      <c r="G29" s="708"/>
      <c r="H29" s="214" t="s">
        <v>199</v>
      </c>
      <c r="L29" s="705"/>
      <c r="O29" s="61"/>
      <c r="P29" s="148"/>
      <c r="Q29" s="56" t="s">
        <v>184</v>
      </c>
      <c r="R29" s="672" t="s">
        <v>33</v>
      </c>
      <c r="S29" s="688"/>
      <c r="T29" s="688"/>
      <c r="U29" s="689"/>
      <c r="V29" s="53"/>
      <c r="W29" s="72"/>
      <c r="X29" s="693" t="s">
        <v>316</v>
      </c>
      <c r="Y29" s="694"/>
      <c r="Z29" s="686">
        <v>0.8</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1.4</v>
      </c>
      <c r="G30" s="708"/>
      <c r="H30" s="214" t="s">
        <v>199</v>
      </c>
      <c r="L30" s="705"/>
      <c r="O30" s="61"/>
      <c r="Q30" s="695">
        <f>+ROUND(Z28,1)+ROUND(Z29,1)+ROUND(Z30,1)</f>
        <v>3.9000000000000004</v>
      </c>
      <c r="R30" s="696"/>
      <c r="S30" s="696"/>
      <c r="T30" s="696"/>
      <c r="U30" s="49" t="s">
        <v>16</v>
      </c>
      <c r="X30" s="693" t="s">
        <v>187</v>
      </c>
      <c r="Y30" s="694"/>
      <c r="Z30" s="686"/>
      <c r="AA30" s="687"/>
      <c r="AB30" s="687"/>
      <c r="AC30" s="687"/>
      <c r="AD30" s="687"/>
      <c r="AE30" s="49" t="s">
        <v>13</v>
      </c>
      <c r="AK30" s="647">
        <v>1.4</v>
      </c>
      <c r="AL30" s="648"/>
      <c r="AM30" s="648"/>
      <c r="AN30" s="648"/>
      <c r="AO30" s="57" t="s">
        <v>13</v>
      </c>
      <c r="AR30" s="753"/>
      <c r="AS30" s="750"/>
      <c r="AT30" s="750"/>
      <c r="AU30" s="751"/>
    </row>
    <row r="31" spans="2:48" ht="27" customHeight="1" thickTop="1" thickBot="1" x14ac:dyDescent="0.2">
      <c r="B31" s="721" t="s">
        <v>376</v>
      </c>
      <c r="C31" s="672"/>
      <c r="D31" s="672"/>
      <c r="E31" s="673"/>
      <c r="F31" s="707">
        <v>3.2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zoomScale="80" zoomScaleNormal="80" workbookViewId="0">
      <selection activeCell="AW14" sqref="AW14"/>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大成ユーレック株式会社</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171.6</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175.1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171.6</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171.6</v>
      </c>
      <c r="P27" s="696"/>
      <c r="Q27" s="696"/>
      <c r="R27" s="696"/>
      <c r="S27" s="49" t="s">
        <v>38</v>
      </c>
      <c r="T27" s="70"/>
      <c r="U27" s="70"/>
      <c r="X27" s="68" t="s">
        <v>39</v>
      </c>
      <c r="Y27" s="71"/>
      <c r="AG27" s="58"/>
      <c r="AH27" s="58"/>
      <c r="AI27" s="58"/>
      <c r="AJ27" s="58"/>
      <c r="AK27" s="738">
        <f>+AG18+O27</f>
        <v>171.6</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171.6</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175.1</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94.2</v>
      </c>
      <c r="G30" s="708"/>
      <c r="H30" s="214" t="s">
        <v>199</v>
      </c>
      <c r="L30" s="705"/>
      <c r="O30" s="61"/>
      <c r="Q30" s="695">
        <f>+ROUND(Z28,1)+ROUND(Z29,1)+ROUND(Z30,1)</f>
        <v>171.6</v>
      </c>
      <c r="R30" s="696"/>
      <c r="S30" s="696"/>
      <c r="T30" s="696"/>
      <c r="U30" s="49" t="s">
        <v>16</v>
      </c>
      <c r="X30" s="693" t="s">
        <v>187</v>
      </c>
      <c r="Y30" s="694"/>
      <c r="Z30" s="686"/>
      <c r="AA30" s="687"/>
      <c r="AB30" s="687"/>
      <c r="AC30" s="687"/>
      <c r="AD30" s="687"/>
      <c r="AE30" s="49" t="s">
        <v>13</v>
      </c>
      <c r="AK30" s="647">
        <v>92.3</v>
      </c>
      <c r="AL30" s="648"/>
      <c r="AM30" s="648"/>
      <c r="AN30" s="648"/>
      <c r="AO30" s="57" t="s">
        <v>13</v>
      </c>
      <c r="AR30" s="753"/>
      <c r="AS30" s="750"/>
      <c r="AT30" s="750"/>
      <c r="AU30" s="751"/>
    </row>
    <row r="31" spans="2:48" ht="27" customHeight="1" thickTop="1" thickBot="1" x14ac:dyDescent="0.2">
      <c r="B31" s="721" t="s">
        <v>376</v>
      </c>
      <c r="C31" s="672"/>
      <c r="D31" s="672"/>
      <c r="E31" s="673"/>
      <c r="F31" s="707">
        <v>175.1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