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firstSheet="15"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83"/>
  <c r="Y52" i="94" s="1"/>
  <c r="AL31" i="91"/>
  <c r="X52" i="94" s="1"/>
  <c r="AL31" i="90"/>
  <c r="W52" i="94" s="1"/>
  <c r="AL31" i="82"/>
  <c r="U52" i="94" s="1"/>
  <c r="AL31" i="84"/>
  <c r="T52" i="94" s="1"/>
  <c r="AL31" i="81"/>
  <c r="S52" i="94" s="1"/>
  <c r="AL31" i="79"/>
  <c r="R52" i="94" s="1"/>
  <c r="AL31" i="89"/>
  <c r="Q52" i="94" s="1"/>
  <c r="AL31" i="88"/>
  <c r="P52" i="94" s="1"/>
  <c r="AL31" i="87"/>
  <c r="O52" i="94" s="1"/>
  <c r="AL31" i="86"/>
  <c r="N52" i="94" s="1"/>
  <c r="AL31" i="85"/>
  <c r="M52" i="94" s="1"/>
  <c r="AL31" i="77"/>
  <c r="K52" i="94" s="1"/>
  <c r="AL31" i="76"/>
  <c r="J52" i="94" s="1"/>
  <c r="AL31" i="75"/>
  <c r="I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S45" i="94"/>
  <c r="P16" i="89"/>
  <c r="Q50" i="94" s="1"/>
  <c r="Y18" i="91"/>
  <c r="P16" i="91" s="1"/>
  <c r="X50" i="94" s="1"/>
  <c r="AL27" i="91"/>
  <c r="X43" i="94" s="1"/>
  <c r="P16" i="78"/>
  <c r="L50" i="94" s="1"/>
  <c r="AL27" i="80" l="1"/>
  <c r="AL31" i="80" s="1"/>
  <c r="V52" i="94" s="1"/>
  <c r="AL27" i="75"/>
  <c r="H29" i="75" s="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I11"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G26" i="94"/>
  <c r="G27" i="94" s="1"/>
  <c r="G38" i="94"/>
  <c r="G37" i="94" s="1"/>
  <c r="G19" i="94" s="1"/>
  <c r="Y18" i="74"/>
  <c r="AL27" i="74"/>
  <c r="AL31" i="74" s="1"/>
  <c r="H52" i="94" s="1"/>
  <c r="Y18" i="76"/>
  <c r="AL27" i="76"/>
  <c r="H29" i="91"/>
  <c r="H29" i="90"/>
  <c r="W43" i="94"/>
  <c r="P16" i="81"/>
  <c r="S50" i="94" s="1"/>
  <c r="Y21" i="81"/>
  <c r="H27" i="81" s="1"/>
  <c r="U18" i="94"/>
  <c r="U10" i="94"/>
  <c r="U11" i="94"/>
  <c r="H29" i="84"/>
  <c r="T43" i="94"/>
  <c r="P16" i="85"/>
  <c r="M50" i="94" s="1"/>
  <c r="Y21" i="85"/>
  <c r="H27" i="85" s="1"/>
  <c r="S16" i="94"/>
  <c r="P19" i="94"/>
  <c r="J38" i="94"/>
  <c r="J37" i="94" s="1"/>
  <c r="J19" i="94" s="1"/>
  <c r="J11" i="94" s="1"/>
  <c r="M37" i="94"/>
  <c r="M19" i="94" s="1"/>
  <c r="M16" i="94" s="1"/>
  <c r="X32" i="94"/>
  <c r="X31" i="94" s="1"/>
  <c r="X26" i="94" s="1"/>
  <c r="AA44" i="94"/>
  <c r="AA46" i="94"/>
  <c r="AA47" i="94"/>
  <c r="AA21" i="94"/>
  <c r="AL27" i="87"/>
  <c r="AA24" i="94"/>
  <c r="Y18" i="80"/>
  <c r="Y18" i="90"/>
  <c r="AL27" i="92"/>
  <c r="AL31" i="92" s="1"/>
  <c r="Z52" i="94" s="1"/>
  <c r="N11" i="94"/>
  <c r="N9" i="94"/>
  <c r="N55" i="94" s="1"/>
  <c r="AA23" i="94"/>
  <c r="S13" i="94"/>
  <c r="S11" i="94"/>
  <c r="K45" i="94"/>
  <c r="V45" i="94"/>
  <c r="Q38" i="94"/>
  <c r="Q37" i="94" s="1"/>
  <c r="Q19" i="94" s="1"/>
  <c r="V38" i="94"/>
  <c r="V37" i="94" s="1"/>
  <c r="V19" i="94" s="1"/>
  <c r="V15"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H32" i="94"/>
  <c r="AA33" i="94"/>
  <c r="F12" i="88"/>
  <c r="H24" i="88" s="1"/>
  <c r="AL27" i="88"/>
  <c r="F12" i="77"/>
  <c r="H24" i="77" s="1"/>
  <c r="AL27" i="77"/>
  <c r="W26" i="94"/>
  <c r="W27" i="94" s="1"/>
  <c r="Q10" i="94"/>
  <c r="Q14" i="94"/>
  <c r="Q12" i="94"/>
  <c r="Q16" i="94"/>
  <c r="Q15" i="94"/>
  <c r="V9" i="94"/>
  <c r="AA35" i="94"/>
  <c r="Y18" i="2"/>
  <c r="AL27" i="2"/>
  <c r="R9" i="94"/>
  <c r="R55" i="94" s="1"/>
  <c r="V16" i="94"/>
  <c r="AA40" i="94"/>
  <c r="R18" i="94"/>
  <c r="N17" i="94"/>
  <c r="Y12" i="94"/>
  <c r="Q17" i="94"/>
  <c r="Z38" i="94"/>
  <c r="Z37" i="94" s="1"/>
  <c r="Z19" i="94" s="1"/>
  <c r="R11" i="94"/>
  <c r="O38" i="94"/>
  <c r="O37" i="94" s="1"/>
  <c r="O19" i="94" s="1"/>
  <c r="Y32" i="94"/>
  <c r="Y31" i="94" s="1"/>
  <c r="Y26" i="94" s="1"/>
  <c r="Y27" i="94" s="1"/>
  <c r="T32" i="94"/>
  <c r="T31" i="94" s="1"/>
  <c r="T26" i="94" s="1"/>
  <c r="T27" i="94" s="1"/>
  <c r="R32" i="94"/>
  <c r="R31" i="94" s="1"/>
  <c r="R26" i="94" s="1"/>
  <c r="R27" i="94" s="1"/>
  <c r="L32" i="94"/>
  <c r="L31" i="94" s="1"/>
  <c r="L26" i="94" s="1"/>
  <c r="L27" i="94" s="1"/>
  <c r="AA30" i="94"/>
  <c r="AA42" i="94"/>
  <c r="H31" i="78"/>
  <c r="L45" i="94"/>
  <c r="AA45" i="94" s="1"/>
  <c r="V11" i="94" l="1"/>
  <c r="V18" i="94"/>
  <c r="V12" i="94"/>
  <c r="V55" i="94"/>
  <c r="H29" i="78"/>
  <c r="AL31" i="78"/>
  <c r="L52" i="94" s="1"/>
  <c r="L18" i="94"/>
  <c r="L15" i="94"/>
  <c r="N13" i="94"/>
  <c r="N14" i="94"/>
  <c r="M9" i="94"/>
  <c r="M55" i="94" s="1"/>
  <c r="L43" i="94"/>
  <c r="L16" i="94"/>
  <c r="I13" i="94"/>
  <c r="I12" i="94"/>
  <c r="I14" i="94"/>
  <c r="I15" i="94"/>
  <c r="I16" i="94"/>
  <c r="I10" i="94"/>
  <c r="I17" i="94"/>
  <c r="I43" i="94"/>
  <c r="I18" i="94"/>
  <c r="I9" i="94"/>
  <c r="I55" i="94" s="1"/>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H10" i="94"/>
  <c r="H12" i="94"/>
  <c r="H9" i="94"/>
  <c r="H16" i="94"/>
  <c r="H18" i="94"/>
  <c r="H17" i="94"/>
  <c r="H14" i="94"/>
  <c r="AA15" i="94" l="1"/>
  <c r="M64" i="95" s="1"/>
  <c r="M41" i="98" s="1"/>
  <c r="AA14" i="94"/>
  <c r="M63" i="95" s="1"/>
  <c r="M40" i="98" s="1"/>
  <c r="AA16" i="94"/>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<sst xmlns="http://schemas.openxmlformats.org/spreadsheetml/2006/main" count="3275" uniqueCount="460">
  <si>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</si>
  <si>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</si>
  <si>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</si>
  <si>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</si>
  <si>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</si>
  <si>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</si>
  <si>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</si>
  <si>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</si>
  <si>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</si>
  <si>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</si>
  <si>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</si>
  <si>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</si>
  <si>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</si>
  <si>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</si>
  <si>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</si>
  <si>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</si>
  <si>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</si>
  <si>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</si>
  <si>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</si>
  <si>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</si>
  <si>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</si>
  <si>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</si>
  <si>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</si>
  <si>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</si>
  <si>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</si>
  <si>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</si>
  <si>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</si>
  <si>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</si>
  <si>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</si>
  <si>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</si>
  <si>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</si>
  <si>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</si>
  <si>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</si>
  <si>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</si>
  <si>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</si>
  <si>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</si>
  <si>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</si>
  <si>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</si>
  <si>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</si>
  <si>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</si>
  <si>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</si>
  <si>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</si>
  <si>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</si>
  <si>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</si>
  <si>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</si>
  <si>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</si>
  <si>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</si>
  <si>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</si>
  <si>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</si>
  <si>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</si>
  <si>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</si>
  <si>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</si>
  <si>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</si>
  <si>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</si>
  <si>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</si>
  <si>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</si>
  <si>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</si>
  <si>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</si>
  <si>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</si>
  <si>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</si>
  <si>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</si>
  <si>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</si>
  <si>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</si>
  <si>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</si>
  <si>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</si>
  <si>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</si>
  <si>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</si>
  <si>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</si>
  <si>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</si>
  <si>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</si>
  <si>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</si>
  <si>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</si>
  <si>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</si>
  <si>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</si>
  <si>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</si>
  <si>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</si>
  <si>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</si>
  <si>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</si>
  <si>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</si>
  <si>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</si>
  <si>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</si>
  <si>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</si>
  <si>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</si>
  <si>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</si>
  <si>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</si>
  <si>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</si>
  <si>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</si>
  <si>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</si>
  <si>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</si>
  <si>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</si>
  <si>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</si>
  <si>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</si>
  <si>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</si>
  <si>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</si>
  <si>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</si>
  <si>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</si>
  <si>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</si>
  <si>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</si>
  <si>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</si>
  <si>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</si>
  <si>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</si>
  <si>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</si>
  <si>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</si>
  <si>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</si>
  <si>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</si>
  <si>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</si>
  <si>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</si>
  <si>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</si>
  <si>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</si>
  <si>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</si>
  <si>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</si>
  <si>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</si>
  <si>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</si>
  <si>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</si>
  <si>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</si>
  <si>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</si>
  <si>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</si>
  <si>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</si>
  <si>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</si>
  <si>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</si>
  <si>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</si>
  <si>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</si>
  <si>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</si>
  <si>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</si>
  <si>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</si>
  <si>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</si>
  <si>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</si>
  <si>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</si>
  <si>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</si>
  <si>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</si>
  <si>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</si>
  <si>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</si>
  <si>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</si>
  <si>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</si>
  <si>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</si>
  <si>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</si>
  <si>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</si>
  <si>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</si>
  <si>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</si>
  <si>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</si>
  <si>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</si>
  <si>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</si>
  <si>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</si>
  <si>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</si>
  <si>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</si>
  <si>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</si>
  <si>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</si>
  <si>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</si>
  <si>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</si>
  <si>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</si>
  <si>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</si>
  <si>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</si>
  <si>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</si>
  <si>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</si>
  <si>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</si>
  <si>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</si>
  <si>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</si>
  <si>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</si>
  <si>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</si>
  <si>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</si>
  <si>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</si>
  <si>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</si>
  <si>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</si>
  <si>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</si>
  <si>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</si>
  <si>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</si>
  <si>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</si>
  <si>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</si>
  <si>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</si>
  <si>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</si>
  <si>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</si>
  <si>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</si>
  <si>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</si>
  <si>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</si>
  <si>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</si>
  <si>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</si>
  <si>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</si>
  <si>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</si>
  <si>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</si>
  <si>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</si>
  <si>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</si>
  <si>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</si>
  <si>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</si>
  <si>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</si>
  <si>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</si>
  <si>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</si>
  <si>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</si>
  <si>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</si>
  <si>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</si>
  <si>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</si>
  <si>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</si>
  <si>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</si>
  <si>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</si>
  <si>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</si>
  <si>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</si>
  <si>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</si>
  <si>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</si>
  <si>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</si>
  <si>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</si>
  <si>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</si>
  <si>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</si>
  <si>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</si>
  <si>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</si>
  <si>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</si>
  <si>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</si>
  <si>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</si>
  <si>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</si>
  <si>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</si>
  <si>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</si>
  <si>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</si>
  <si>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</si>
  <si>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</si>
  <si>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</si>
  <si>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</si>
  <si>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</si>
  <si>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</si>
  <si>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</si>
  <si>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</si>
  <si>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</si>
  <si>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</si>
  <si>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</si>
  <si>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</si>
  <si>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</si>
  <si>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</si>
  <si>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</si>
  <si>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</si>
  <si>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</si>
  <si>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</si>
  <si>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</si>
  <si>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</si>
  <si>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</si>
  <si>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</si>
  <si>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</si>
  <si>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</si>
  <si>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</si>
  <si>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</si>
  <si>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</si>
  <si>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</si>
  <si>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</si>
  <si>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</si>
  <si>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</si>
  <si>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</si>
  <si>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</si>
  <si>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</si>
  <si>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</si>
  <si>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</si>
  <si>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</si>
  <si>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</si>
  <si>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</si>
  <si>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</si>
  <si>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</si>
  <si>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</si>
  <si>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</si>
  <si>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</si>
  <si>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</si>
  <si>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</si>
  <si>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</si>
  <si>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</si>
  <si>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</si>
  <si>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</si>
  <si>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</si>
  <si>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</si>
  <si>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</si>
  <si>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</si>
  <si>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</si>
  <si>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</si>
  <si>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</si>
  <si>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</si>
  <si>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</si>
  <si>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</si>
  <si>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</si>
  <si>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</si>
  <si>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</si>
  <si>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</si>
  <si>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</si>
  <si>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</si>
  <si>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</si>
  <si>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</si>
  <si>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</si>
  <si>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</si>
  <si>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</si>
  <si>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</si>
  <si>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</si>
  <si>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</si>
  <si>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</si>
  <si>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</si>
  <si>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</si>
  <si>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</si>
  <si>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</si>
  <si>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</si>
  <si>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</si>
  <si>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</si>
  <si>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</si>
  <si>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</si>
  <si>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</si>
  <si>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</si>
  <si>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</si>
  <si>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</si>
  <si>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</si>
  <si>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</si>
  <si>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</si>
  <si>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</si>
  <si>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</si>
  <si>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</si>
  <si>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</si>
  <si>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</si>
  <si>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</si>
  <si>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</si>
  <si>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</si>
  <si>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</si>
  <si>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</si>
  <si>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</si>
  <si>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</si>
  <si>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</si>
  <si>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</si>
  <si>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</si>
  <si>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</si>
  <si>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</si>
  <si>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</si>
  <si>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</si>
  <si>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</si>
  <si>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</si>
  <si>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</si>
  <si>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</si>
  <si>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</si>
  <si>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</si>
  <si>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</si>
  <si>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</si>
  <si>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</si>
  <si>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</si>
  <si>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</si>
  <si>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</si>
  <si>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</si>
  <si>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</si>
  <si>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</si>
  <si>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</si>
  <si>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</si>
  <si>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</si>
  <si>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</si>
  <si>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</si>
  <si>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</si>
  <si>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</si>
  <si>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</si>
  <si>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</si>
  <si>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</si>
  <si>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</si>
  <si>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</si>
  <si>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</si>
  <si>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</si>
  <si>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</si>
  <si>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</si>
  <si>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</si>
  <si>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</si>
  <si>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</si>
  <si>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</si>
  <si>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</si>
  <si>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</si>
  <si>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</si>
  <si>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</si>
  <si>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</si>
  <si>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</si>
  <si>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</si>
  <si>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</si>
  <si>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</si>
  <si>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</si>
  <si>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</si>
  <si>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</si>
  <si>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</si>
  <si>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</si>
  <si>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</si>
  <si>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</si>
  <si>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</si>
  <si>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</si>
  <si>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</si>
  <si>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</si>
  <si>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</si>
  <si>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</si>
  <si>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</si>
  <si>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</si>
  <si>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</si>
  <si>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</si>
  <si>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</si>
  <si>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</si>
  <si>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</si>
  <si>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</si>
  <si>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</si>
  <si>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</si>
  <si>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</si>
  <si>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</si>
  <si>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</si>
  <si>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</si>
  <si>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</si>
  <si>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</si>
  <si>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</si>
  <si>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</si>
  <si>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</si>
  <si>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</si>
  <si>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</si>
  <si>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</si>
  <si>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</si>
  <si>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</si>
  <si>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</si>
  <si>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</si>
  <si>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</si>
  <si>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</si>
  <si>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</si>
  <si>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</si>
  <si>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</si>
  <si>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</si>
  <si>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</si>
  <si>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</si>
  <si>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</si>
  <si>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</si>
  <si>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</si>
  <si>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</si>
  <si>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</si>
  <si>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</si>
  <si>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</si>
  <si>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</si>
  <si>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</si>
  <si>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</si>
  <si>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</si>
  <si>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</si>
  <si>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</si>
  <si>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</si>
  <si>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</si>
  <si>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</si>
  <si>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</si>
  <si>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</si>
  <si>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</si>
  <si>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</si>
  <si>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</si>
  <si>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</si>
  <si>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</si>
  <si>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</si>
  <si>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</si>
  <si>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</si>
  <si>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</si>
  <si>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</si>
  <si>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</si>
  <si>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</si>
  <si>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</si>
  <si>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</si>
  <si>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</si>
  <si>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</si>
  <si>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</si>
  <si>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</si>
  <si>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</si>
  <si>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</si>
  <si>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</si>
  <si>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横浜市中区尾上町1-6　ICON関内</t>
    <phoneticPr fontId="3"/>
  </si>
  <si>
    <t>若築建設(株)横浜支店　支店長　田村康幸</t>
    <phoneticPr fontId="3"/>
  </si>
  <si>
    <t>若築建設株式会社　横浜支店</t>
    <phoneticPr fontId="3"/>
  </si>
  <si>
    <t>横浜市中区尾上町1-6</t>
    <phoneticPr fontId="3"/>
  </si>
  <si>
    <t>045-662-0814</t>
    <phoneticPr fontId="3"/>
  </si>
  <si>
    <t>横浜市長</t>
    <phoneticPr fontId="3"/>
  </si>
  <si>
    <t>Ｄ－建設業</t>
    <phoneticPr fontId="3"/>
  </si>
  <si>
    <t>○</t>
  </si>
  <si>
    <t>０６　総合工事業</t>
    <phoneticPr fontId="3"/>
  </si>
  <si>
    <t>令和  5 年   6月   20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</si>
</sst>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Alignment="1">
      <alignment horizontal="center"/>
    </xf>
    <xf numFmtId="0" fontId="1" fillId="0" borderId="0" xfId="0" applyFont="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4" fillId="0" borderId="23" xfId="0" applyFont="1"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14" xfId="4" applyFont="1" applyBorder="1" applyAlignment="1">
      <alignment horizontal="left" vertical="center" wrapText="1"/>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89100" y="2178050"/>
          <a:ext cx="609600" cy="62230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89100" y="2187575"/>
          <a:ext cx="609600" cy="63182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89100" y="2178050"/>
          <a:ext cx="609600" cy="63182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89100" y="2197100"/>
          <a:ext cx="609600" cy="63182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89100" y="2178050"/>
          <a:ext cx="609600" cy="63182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89100" y="2216150"/>
          <a:ext cx="609600" cy="62230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89100" y="2187575"/>
          <a:ext cx="609600" cy="63182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89100" y="2187575"/>
          <a:ext cx="609600" cy="63182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view="pageBreakPreview" topLeftCell="A100" zoomScaleNormal="100" zoomScaleSheetLayoutView="100" workbookViewId="0">
      <selection activeCell="L55" sqref="L55:M55"/>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875" style="21" customWidth="1"/>
    <col min="7" max="7" width="6.875" style="21" customWidth="1"/>
    <col min="8" max="8" width="13.875" style="21" customWidth="1"/>
    <col min="9" max="9" width="5.875" style="21" customWidth="1"/>
    <col min="10" max="10" width="3.875" style="21" customWidth="1"/>
    <col min="11" max="11" width="10.875" style="21" customWidth="1"/>
    <col min="12" max="12" width="6.875" style="21" customWidth="1"/>
    <col min="13" max="13" width="7.875" style="21" customWidth="1"/>
    <col min="14" max="14" width="6.875" style="21" customWidth="1"/>
    <col min="15" max="15" width="7.875" style="21" customWidth="1"/>
    <col min="16" max="16" width="2.125" style="21" customWidth="1"/>
    <col min="17" max="18" width="9" style="21"/>
    <col min="19" max="19" width="10.875" style="21" customWidth="1"/>
    <col min="20" max="20" width="9" style="21"/>
    <col min="21" max="21" width="13.375" style="21" customWidth="1"/>
    <col min="22" max="27" width="9" style="21"/>
    <col min="28" max="28" width="33.8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89" t="s">
        <v>345</v>
      </c>
      <c r="D17" s="490"/>
      <c r="E17" s="490"/>
      <c r="F17" s="490"/>
      <c r="G17" s="490"/>
      <c r="H17" s="490"/>
      <c r="I17" s="490"/>
      <c r="J17" s="490"/>
      <c r="K17" s="490"/>
      <c r="L17" s="490"/>
      <c r="M17" s="490"/>
      <c r="N17" s="490"/>
      <c r="O17" s="490"/>
      <c r="P17" s="490"/>
      <c r="Q17" s="490"/>
      <c r="R17" s="490"/>
      <c r="S17" s="284"/>
      <c r="T17" s="284"/>
      <c r="U17" s="284"/>
      <c r="V17" s="284"/>
      <c r="W17" s="284"/>
      <c r="X17" s="284"/>
      <c r="Y17" s="279"/>
    </row>
    <row r="19" spans="1:25" ht="13.5" x14ac:dyDescent="0.15">
      <c r="C19" s="20" t="s">
        <v>3</v>
      </c>
      <c r="Q19" s="20"/>
      <c r="R19" s="20"/>
      <c r="S19" s="88"/>
    </row>
    <row r="20" spans="1:25" ht="13.5" x14ac:dyDescent="0.15">
      <c r="C20" s="487"/>
      <c r="D20" s="488"/>
      <c r="E20" s="20" t="s">
        <v>49</v>
      </c>
      <c r="Q20" s="20"/>
      <c r="R20" s="88"/>
      <c r="S20" s="88"/>
    </row>
    <row r="21" spans="1:25" ht="13.5" x14ac:dyDescent="0.15">
      <c r="C21" s="491" t="s">
        <v>357</v>
      </c>
      <c r="D21" s="492"/>
      <c r="E21" s="20" t="s">
        <v>346</v>
      </c>
      <c r="Q21" s="20"/>
      <c r="R21" s="88"/>
      <c r="S21" s="88"/>
    </row>
    <row r="22" spans="1:25" ht="13.5" x14ac:dyDescent="0.15">
      <c r="C22" s="510" t="s">
        <v>358</v>
      </c>
      <c r="D22" s="511"/>
      <c r="E22" s="20" t="s">
        <v>1</v>
      </c>
      <c r="Q22" s="20"/>
      <c r="R22" s="88"/>
      <c r="S22" s="88"/>
    </row>
    <row r="23" spans="1:25" ht="13.5" x14ac:dyDescent="0.15">
      <c r="C23" s="512" t="s">
        <v>359</v>
      </c>
      <c r="D23" s="513"/>
      <c r="E23" s="20" t="s">
        <v>46</v>
      </c>
      <c r="Q23" s="20"/>
      <c r="R23" s="20"/>
      <c r="S23" s="88"/>
    </row>
    <row r="24" spans="1:25" ht="13.5" x14ac:dyDescent="0.15">
      <c r="C24" s="514" t="s">
        <v>360</v>
      </c>
      <c r="D24" s="515"/>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93" t="s">
        <v>328</v>
      </c>
      <c r="N27" s="96" t="s">
        <v>113</v>
      </c>
      <c r="O27" s="97" t="s">
        <v>114</v>
      </c>
      <c r="Q27" s="20"/>
      <c r="R27" s="20"/>
      <c r="S27" s="88"/>
    </row>
    <row r="28" spans="1:25" ht="20.100000000000001" customHeight="1" thickBot="1" x14ac:dyDescent="0.2">
      <c r="A28" s="22">
        <f>+R86</f>
        <v>0</v>
      </c>
      <c r="C28" s="21" t="s">
        <v>297</v>
      </c>
      <c r="M28" s="494"/>
      <c r="N28" s="245" t="s">
        <v>457</v>
      </c>
      <c r="O28" s="246" t="s">
        <v>156</v>
      </c>
      <c r="Q28" s="20"/>
      <c r="R28" s="20"/>
      <c r="S28" s="88"/>
    </row>
    <row r="29" spans="1:25" ht="13.5" x14ac:dyDescent="0.15">
      <c r="C29" s="444" t="s">
        <v>397</v>
      </c>
      <c r="D29" s="445"/>
      <c r="E29" s="445"/>
      <c r="F29" s="445"/>
      <c r="G29" s="445"/>
      <c r="H29" s="445"/>
      <c r="I29" s="445"/>
      <c r="J29" s="445"/>
      <c r="K29" s="445"/>
      <c r="L29" s="445"/>
      <c r="M29" s="445"/>
      <c r="N29" s="445"/>
      <c r="O29" s="445"/>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70" t="s">
        <v>298</v>
      </c>
      <c r="D31" s="471"/>
      <c r="E31" s="471"/>
      <c r="F31" s="471"/>
      <c r="G31" s="471"/>
      <c r="H31" s="471"/>
      <c r="I31" s="471"/>
      <c r="J31" s="471"/>
      <c r="K31" s="471"/>
      <c r="L31" s="471"/>
      <c r="M31" s="471"/>
      <c r="N31" s="471"/>
      <c r="O31" s="472"/>
      <c r="P31" s="20"/>
      <c r="Q31" s="20"/>
      <c r="S31" s="20"/>
      <c r="T31" s="20"/>
      <c r="U31" s="279"/>
    </row>
    <row r="32" spans="1:25" ht="12" customHeight="1" x14ac:dyDescent="0.15">
      <c r="C32" s="473"/>
      <c r="D32" s="474"/>
      <c r="E32" s="474"/>
      <c r="F32" s="474"/>
      <c r="G32" s="474"/>
      <c r="H32" s="474"/>
      <c r="I32" s="474"/>
      <c r="J32" s="474"/>
      <c r="K32" s="474"/>
      <c r="L32" s="474"/>
      <c r="M32" s="474"/>
      <c r="N32" s="474"/>
      <c r="O32" s="475"/>
      <c r="Q32" s="20"/>
      <c r="R32" s="20"/>
      <c r="S32" s="88"/>
    </row>
    <row r="33" spans="1:19" ht="10.35" customHeight="1" x14ac:dyDescent="0.15">
      <c r="C33" s="78"/>
      <c r="O33" s="79"/>
      <c r="Q33" s="20"/>
      <c r="R33" s="20"/>
      <c r="S33" s="20"/>
    </row>
    <row r="34" spans="1:19" ht="14.25" x14ac:dyDescent="0.15">
      <c r="C34" s="78"/>
      <c r="L34" s="476" t="s">
        <v>459</v>
      </c>
      <c r="M34" s="477"/>
      <c r="N34" s="477"/>
      <c r="O34" s="478"/>
      <c r="Q34" s="20"/>
      <c r="R34" s="20"/>
      <c r="S34" s="20"/>
    </row>
    <row r="35" spans="1:19" ht="11.25" customHeight="1" x14ac:dyDescent="0.15">
      <c r="C35" s="78"/>
      <c r="O35" s="80"/>
      <c r="Q35" s="20"/>
      <c r="R35" s="20"/>
      <c r="S35" s="20"/>
    </row>
    <row r="36" spans="1:19" ht="13.5" x14ac:dyDescent="0.15">
      <c r="C36" s="508" t="s">
        <v>455</v>
      </c>
      <c r="D36" s="509"/>
      <c r="E36" s="509"/>
      <c r="F36" s="509"/>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67" t="s">
        <v>450</v>
      </c>
      <c r="K39" s="467"/>
      <c r="L39" s="468"/>
      <c r="M39" s="468"/>
      <c r="N39" s="468"/>
      <c r="O39" s="469"/>
      <c r="Q39" s="20"/>
      <c r="R39" s="20"/>
    </row>
    <row r="40" spans="1:19" ht="26.25" customHeight="1" x14ac:dyDescent="0.15">
      <c r="C40" s="78"/>
      <c r="H40" s="23" t="s">
        <v>7</v>
      </c>
      <c r="I40" s="23"/>
      <c r="J40" s="467" t="s">
        <v>451</v>
      </c>
      <c r="K40" s="467"/>
      <c r="L40" s="468"/>
      <c r="M40" s="468"/>
      <c r="N40" s="468"/>
      <c r="O40" s="469"/>
    </row>
    <row r="41" spans="1:19" x14ac:dyDescent="0.15">
      <c r="C41" s="78"/>
      <c r="J41" s="21" t="s">
        <v>8</v>
      </c>
      <c r="O41" s="79"/>
    </row>
    <row r="42" spans="1:19" x14ac:dyDescent="0.15">
      <c r="C42" s="78"/>
      <c r="J42" s="24" t="s">
        <v>9</v>
      </c>
      <c r="K42" s="24"/>
      <c r="L42" s="520" t="s">
        <v>454</v>
      </c>
      <c r="M42" s="520"/>
      <c r="N42" s="520"/>
      <c r="O42" s="521"/>
    </row>
    <row r="43" spans="1:19" x14ac:dyDescent="0.15">
      <c r="C43" s="78"/>
      <c r="J43" s="24"/>
      <c r="K43" s="24"/>
      <c r="O43" s="79"/>
    </row>
    <row r="44" spans="1:19" ht="8.25" customHeight="1" x14ac:dyDescent="0.15">
      <c r="C44" s="78"/>
      <c r="O44" s="79"/>
    </row>
    <row r="45" spans="1:19" ht="30" customHeight="1" x14ac:dyDescent="0.15">
      <c r="A45" s="22">
        <v>4</v>
      </c>
      <c r="C45" s="479" t="s">
        <v>437</v>
      </c>
      <c r="D45" s="480"/>
      <c r="E45" s="480"/>
      <c r="F45" s="480"/>
      <c r="G45" s="480"/>
      <c r="H45" s="480"/>
      <c r="I45" s="480"/>
      <c r="J45" s="480"/>
      <c r="K45" s="480"/>
      <c r="L45" s="480"/>
      <c r="M45" s="480"/>
      <c r="N45" s="480"/>
      <c r="O45" s="481"/>
    </row>
    <row r="46" spans="1:19" x14ac:dyDescent="0.15">
      <c r="C46" s="81"/>
      <c r="D46" s="25"/>
      <c r="E46" s="25"/>
      <c r="F46" s="25"/>
      <c r="G46" s="25"/>
      <c r="H46" s="25"/>
      <c r="I46" s="25"/>
      <c r="J46" s="25"/>
      <c r="K46" s="25"/>
      <c r="L46" s="25"/>
      <c r="M46" s="25"/>
      <c r="N46" s="25"/>
      <c r="O46" s="82"/>
    </row>
    <row r="47" spans="1:19" ht="18" customHeight="1" x14ac:dyDescent="0.15">
      <c r="C47" s="461" t="s">
        <v>10</v>
      </c>
      <c r="D47" s="498"/>
      <c r="E47" s="499"/>
      <c r="F47" s="503" t="s">
        <v>452</v>
      </c>
      <c r="G47" s="504"/>
      <c r="H47" s="505"/>
      <c r="I47" s="505"/>
      <c r="J47" s="505"/>
      <c r="K47" s="505"/>
      <c r="L47" s="505"/>
      <c r="M47" s="495" t="s">
        <v>112</v>
      </c>
      <c r="N47" s="496"/>
      <c r="O47" s="497"/>
    </row>
    <row r="48" spans="1:19" ht="18" customHeight="1" x14ac:dyDescent="0.15">
      <c r="C48" s="500"/>
      <c r="D48" s="501"/>
      <c r="E48" s="502"/>
      <c r="F48" s="506"/>
      <c r="G48" s="507"/>
      <c r="H48" s="507"/>
      <c r="I48" s="507"/>
      <c r="J48" s="507"/>
      <c r="K48" s="507"/>
      <c r="L48" s="507"/>
      <c r="M48" s="482">
        <v>2534</v>
      </c>
      <c r="N48" s="483"/>
      <c r="O48" s="484"/>
    </row>
    <row r="49" spans="3:21" ht="18" customHeight="1" x14ac:dyDescent="0.15">
      <c r="C49" s="461" t="s">
        <v>11</v>
      </c>
      <c r="D49" s="462"/>
      <c r="E49" s="463"/>
      <c r="F49" s="516" t="s">
        <v>453</v>
      </c>
      <c r="G49" s="517"/>
      <c r="H49" s="517"/>
      <c r="I49" s="517"/>
      <c r="J49" s="517"/>
      <c r="K49" s="517"/>
      <c r="L49" s="126" t="s">
        <v>173</v>
      </c>
      <c r="M49" s="397"/>
      <c r="N49" s="485" t="s">
        <v>454</v>
      </c>
      <c r="O49" s="486"/>
    </row>
    <row r="50" spans="3:21" ht="18" customHeight="1" x14ac:dyDescent="0.15">
      <c r="C50" s="464"/>
      <c r="D50" s="465"/>
      <c r="E50" s="466"/>
      <c r="F50" s="518"/>
      <c r="G50" s="519"/>
      <c r="H50" s="519"/>
      <c r="I50" s="519"/>
      <c r="J50" s="519"/>
      <c r="K50" s="519"/>
      <c r="L50" s="398"/>
      <c r="M50" s="459"/>
      <c r="N50" s="460"/>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420" t="s">
        <v>456</v>
      </c>
      <c r="G52" s="421"/>
      <c r="H52" s="421"/>
      <c r="I52" s="421"/>
      <c r="J52" s="30" t="s">
        <v>47</v>
      </c>
      <c r="K52" s="30"/>
      <c r="L52" s="422" t="s">
        <v>458</v>
      </c>
      <c r="M52" s="422"/>
      <c r="N52" s="423"/>
      <c r="O52" s="424"/>
    </row>
    <row r="53" spans="3:21" ht="22.5" customHeight="1" x14ac:dyDescent="0.15">
      <c r="C53" s="299"/>
      <c r="D53" s="310" t="s">
        <v>19</v>
      </c>
      <c r="E53" s="311" t="s">
        <v>370</v>
      </c>
      <c r="F53" s="411" t="s">
        <v>371</v>
      </c>
      <c r="G53" s="412"/>
      <c r="H53" s="413"/>
      <c r="I53" s="411" t="s">
        <v>372</v>
      </c>
      <c r="J53" s="415"/>
      <c r="K53" s="425"/>
      <c r="L53" s="416"/>
      <c r="M53" s="417"/>
      <c r="N53" s="400" t="s">
        <v>373</v>
      </c>
      <c r="O53" s="401"/>
    </row>
    <row r="54" spans="3:21" ht="22.5" customHeight="1" x14ac:dyDescent="0.15">
      <c r="C54" s="299"/>
      <c r="D54" s="298"/>
      <c r="E54" s="314"/>
      <c r="F54" s="411" t="s">
        <v>374</v>
      </c>
      <c r="G54" s="412"/>
      <c r="H54" s="413"/>
      <c r="I54" s="414" t="s">
        <v>375</v>
      </c>
      <c r="J54" s="415"/>
      <c r="K54" s="415"/>
      <c r="L54" s="416">
        <v>1482</v>
      </c>
      <c r="M54" s="417"/>
      <c r="N54" s="400" t="s">
        <v>373</v>
      </c>
      <c r="O54" s="401"/>
    </row>
    <row r="55" spans="3:21" ht="22.5" customHeight="1" x14ac:dyDescent="0.15">
      <c r="C55" s="299"/>
      <c r="D55" s="418" t="s">
        <v>376</v>
      </c>
      <c r="E55" s="419"/>
      <c r="F55" s="411" t="s">
        <v>377</v>
      </c>
      <c r="G55" s="412"/>
      <c r="H55" s="413"/>
      <c r="I55" s="414" t="s">
        <v>378</v>
      </c>
      <c r="J55" s="415"/>
      <c r="K55" s="415"/>
      <c r="L55" s="416"/>
      <c r="M55" s="417"/>
      <c r="N55" s="400" t="s">
        <v>379</v>
      </c>
      <c r="O55" s="401"/>
    </row>
    <row r="56" spans="3:21" ht="22.5" customHeight="1" x14ac:dyDescent="0.15">
      <c r="C56" s="299"/>
      <c r="D56" s="418"/>
      <c r="E56" s="419"/>
      <c r="F56" s="411" t="s">
        <v>380</v>
      </c>
      <c r="G56" s="412"/>
      <c r="H56" s="413"/>
      <c r="I56" s="414" t="s">
        <v>381</v>
      </c>
      <c r="J56" s="415"/>
      <c r="K56" s="415"/>
      <c r="L56" s="416"/>
      <c r="M56" s="417"/>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430"/>
      <c r="G58" s="431"/>
      <c r="H58" s="431"/>
      <c r="I58" s="431"/>
      <c r="J58" s="431"/>
      <c r="K58" s="431"/>
      <c r="L58" s="431"/>
      <c r="M58" s="431"/>
      <c r="N58" s="431"/>
      <c r="O58" s="432"/>
    </row>
    <row r="59" spans="3:21" ht="26.25" customHeight="1" x14ac:dyDescent="0.15">
      <c r="C59" s="304"/>
      <c r="D59" s="321" t="s">
        <v>24</v>
      </c>
      <c r="E59" s="322" t="s">
        <v>383</v>
      </c>
      <c r="F59" s="433">
        <v>27</v>
      </c>
      <c r="G59" s="434"/>
      <c r="H59" s="434"/>
      <c r="I59" s="434"/>
      <c r="J59" s="434"/>
      <c r="K59" s="434"/>
      <c r="L59" s="434"/>
      <c r="M59" s="434"/>
      <c r="N59" s="434"/>
      <c r="O59" s="435"/>
    </row>
    <row r="60" spans="3:21" ht="30" customHeight="1" x14ac:dyDescent="0.15">
      <c r="C60" s="449" t="s">
        <v>299</v>
      </c>
      <c r="D60" s="450"/>
      <c r="E60" s="451"/>
      <c r="F60" s="452" t="s">
        <v>396</v>
      </c>
      <c r="G60" s="453"/>
      <c r="H60" s="453"/>
      <c r="I60" s="453"/>
      <c r="J60" s="453"/>
      <c r="K60" s="453"/>
      <c r="L60" s="453"/>
      <c r="M60" s="453"/>
      <c r="N60" s="453"/>
      <c r="O60" s="454"/>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58"/>
      <c r="D62" s="455" t="s">
        <v>300</v>
      </c>
      <c r="E62" s="457"/>
      <c r="F62" s="457"/>
      <c r="G62" s="456"/>
      <c r="H62" s="455" t="s">
        <v>320</v>
      </c>
      <c r="I62" s="456"/>
      <c r="J62" s="455" t="s">
        <v>301</v>
      </c>
      <c r="K62" s="457"/>
      <c r="L62" s="456"/>
      <c r="M62" s="455" t="s">
        <v>321</v>
      </c>
      <c r="N62" s="457"/>
      <c r="O62" s="456"/>
      <c r="Q62" s="26"/>
    </row>
    <row r="63" spans="3:21" ht="24.75" customHeight="1" x14ac:dyDescent="0.15">
      <c r="C63" s="458"/>
      <c r="D63" s="438" t="s">
        <v>302</v>
      </c>
      <c r="E63" s="439"/>
      <c r="F63" s="439"/>
      <c r="G63" s="440"/>
      <c r="H63" s="387">
        <f>+別紙!AA9</f>
        <v>2838.5</v>
      </c>
      <c r="I63" s="242" t="s">
        <v>4</v>
      </c>
      <c r="J63" s="441" t="s">
        <v>326</v>
      </c>
      <c r="K63" s="442"/>
      <c r="L63" s="443"/>
      <c r="M63" s="436">
        <f>+別紙!AA14</f>
        <v>2838.5</v>
      </c>
      <c r="N63" s="437"/>
      <c r="O63" s="403" t="s">
        <v>4</v>
      </c>
      <c r="P63" s="162"/>
      <c r="Q63" s="127"/>
      <c r="R63" s="127"/>
      <c r="S63" s="127"/>
      <c r="T63" s="127"/>
      <c r="U63" s="127"/>
    </row>
    <row r="64" spans="3:21" ht="24.75" customHeight="1" x14ac:dyDescent="0.15">
      <c r="C64" s="458"/>
      <c r="D64" s="438" t="s">
        <v>303</v>
      </c>
      <c r="E64" s="439"/>
      <c r="F64" s="439"/>
      <c r="G64" s="440"/>
      <c r="H64" s="387" t="str">
        <f>+別紙!AA10</f>
        <v>0</v>
      </c>
      <c r="I64" s="242" t="s">
        <v>4</v>
      </c>
      <c r="J64" s="441" t="s">
        <v>307</v>
      </c>
      <c r="K64" s="442"/>
      <c r="L64" s="443"/>
      <c r="M64" s="436" t="str">
        <f>+別紙!AA15</f>
        <v>0</v>
      </c>
      <c r="N64" s="437"/>
      <c r="O64" s="31" t="s">
        <v>4</v>
      </c>
      <c r="P64" s="426"/>
      <c r="Q64" s="427"/>
      <c r="R64" s="427"/>
      <c r="S64" s="427"/>
    </row>
    <row r="65" spans="1:22" ht="24.75" customHeight="1" x14ac:dyDescent="0.15">
      <c r="C65" s="458"/>
      <c r="D65" s="438" t="s">
        <v>304</v>
      </c>
      <c r="E65" s="439"/>
      <c r="F65" s="439"/>
      <c r="G65" s="440"/>
      <c r="H65" s="387" t="str">
        <f>+別紙!AA11</f>
        <v>0</v>
      </c>
      <c r="I65" s="242" t="s">
        <v>4</v>
      </c>
      <c r="J65" s="438" t="s">
        <v>308</v>
      </c>
      <c r="K65" s="439"/>
      <c r="L65" s="440"/>
      <c r="M65" s="436">
        <f>+別紙!AA16</f>
        <v>2838.5</v>
      </c>
      <c r="N65" s="437"/>
      <c r="O65" s="386" t="s">
        <v>4</v>
      </c>
      <c r="P65" s="160"/>
      <c r="Q65" s="161"/>
      <c r="R65" s="161"/>
      <c r="S65" s="161"/>
    </row>
    <row r="66" spans="1:22" ht="24.75" customHeight="1" x14ac:dyDescent="0.15">
      <c r="C66" s="402"/>
      <c r="D66" s="438" t="s">
        <v>305</v>
      </c>
      <c r="E66" s="439"/>
      <c r="F66" s="439"/>
      <c r="G66" s="440"/>
      <c r="H66" s="387" t="str">
        <f>+別紙!AA12</f>
        <v>0</v>
      </c>
      <c r="I66" s="242" t="s">
        <v>4</v>
      </c>
      <c r="J66" s="438" t="s">
        <v>393</v>
      </c>
      <c r="K66" s="439"/>
      <c r="L66" s="440"/>
      <c r="M66" s="436" t="str">
        <f>+別紙!AA17</f>
        <v>0</v>
      </c>
      <c r="N66" s="437"/>
      <c r="O66" s="386" t="s">
        <v>4</v>
      </c>
      <c r="P66" s="160"/>
      <c r="Q66" s="161"/>
      <c r="R66" s="161"/>
      <c r="S66" s="161"/>
    </row>
    <row r="67" spans="1:22" ht="24.75" customHeight="1" x14ac:dyDescent="0.15">
      <c r="C67" s="404"/>
      <c r="D67" s="438" t="s">
        <v>306</v>
      </c>
      <c r="E67" s="439"/>
      <c r="F67" s="439"/>
      <c r="G67" s="440"/>
      <c r="H67" s="387" t="str">
        <f>+別紙!AA13</f>
        <v>0</v>
      </c>
      <c r="I67" s="242" t="s">
        <v>4</v>
      </c>
      <c r="J67" s="438" t="s">
        <v>394</v>
      </c>
      <c r="K67" s="439"/>
      <c r="L67" s="440"/>
      <c r="M67" s="436" t="str">
        <f>+別紙!AA18</f>
        <v>0</v>
      </c>
      <c r="N67" s="437"/>
      <c r="O67" s="386" t="s">
        <v>4</v>
      </c>
      <c r="P67" s="160"/>
      <c r="Q67" s="161"/>
      <c r="R67" s="161"/>
      <c r="S67" s="161"/>
    </row>
    <row r="68" spans="1:22" ht="24" customHeight="1" x14ac:dyDescent="0.15">
      <c r="C68" s="446" t="s">
        <v>15</v>
      </c>
      <c r="D68" s="447"/>
      <c r="E68" s="448"/>
      <c r="F68" s="27"/>
      <c r="G68" s="27"/>
      <c r="H68" s="28"/>
      <c r="I68" s="28"/>
      <c r="J68" s="29"/>
      <c r="K68" s="29"/>
      <c r="L68" s="30"/>
      <c r="M68" s="30"/>
      <c r="N68" s="30"/>
      <c r="O68" s="31"/>
    </row>
    <row r="69" spans="1:22" ht="10.35" customHeight="1" x14ac:dyDescent="0.15">
      <c r="C69" s="405"/>
      <c r="D69" s="406"/>
      <c r="E69" s="406"/>
      <c r="F69" s="32"/>
      <c r="G69" s="32"/>
      <c r="H69" s="33"/>
      <c r="I69" s="33"/>
      <c r="J69" s="34"/>
      <c r="K69" s="34"/>
      <c r="L69" s="35"/>
      <c r="M69" s="35"/>
      <c r="N69" s="35"/>
      <c r="O69" s="33"/>
    </row>
    <row r="70" spans="1:22" ht="15" customHeight="1" x14ac:dyDescent="0.15">
      <c r="C70" s="444" t="s">
        <v>419</v>
      </c>
      <c r="D70" s="445"/>
      <c r="E70" s="445"/>
      <c r="F70" s="445"/>
      <c r="G70" s="445"/>
      <c r="H70" s="445"/>
      <c r="I70" s="445"/>
      <c r="J70" s="445"/>
      <c r="K70" s="445"/>
      <c r="L70" s="445"/>
      <c r="M70" s="445"/>
      <c r="N70" s="445"/>
      <c r="O70" s="445"/>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28" t="s">
        <v>390</v>
      </c>
      <c r="E73" s="428"/>
      <c r="F73" s="428"/>
      <c r="G73" s="428"/>
      <c r="H73" s="428"/>
      <c r="I73" s="428"/>
      <c r="J73" s="428"/>
      <c r="K73" s="428"/>
      <c r="L73" s="428"/>
      <c r="M73" s="428"/>
      <c r="N73" s="428"/>
      <c r="O73" s="429"/>
    </row>
    <row r="74" spans="1:22" ht="15" customHeight="1" x14ac:dyDescent="0.15">
      <c r="C74" s="182">
        <v>2</v>
      </c>
      <c r="D74" s="428" t="s">
        <v>367</v>
      </c>
      <c r="E74" s="428"/>
      <c r="F74" s="428"/>
      <c r="G74" s="428"/>
      <c r="H74" s="428"/>
      <c r="I74" s="428"/>
      <c r="J74" s="428"/>
      <c r="K74" s="428"/>
      <c r="L74" s="428"/>
      <c r="M74" s="428"/>
      <c r="N74" s="428"/>
      <c r="O74" s="429"/>
    </row>
    <row r="75" spans="1:22" ht="15" customHeight="1" x14ac:dyDescent="0.15">
      <c r="C75" s="182"/>
      <c r="D75" s="428" t="s">
        <v>368</v>
      </c>
      <c r="E75" s="428"/>
      <c r="F75" s="428"/>
      <c r="G75" s="428"/>
      <c r="H75" s="428"/>
      <c r="I75" s="428"/>
      <c r="J75" s="428"/>
      <c r="K75" s="428"/>
      <c r="L75" s="428"/>
      <c r="M75" s="428"/>
      <c r="N75" s="428"/>
      <c r="O75" s="429"/>
    </row>
    <row r="76" spans="1:22" ht="41.25" customHeight="1" x14ac:dyDescent="0.15">
      <c r="C76" s="182"/>
      <c r="D76" s="428" t="s">
        <v>384</v>
      </c>
      <c r="E76" s="428"/>
      <c r="F76" s="428"/>
      <c r="G76" s="428"/>
      <c r="H76" s="428"/>
      <c r="I76" s="428"/>
      <c r="J76" s="428"/>
      <c r="K76" s="428"/>
      <c r="L76" s="428"/>
      <c r="M76" s="428"/>
      <c r="N76" s="428"/>
      <c r="O76" s="429"/>
    </row>
    <row r="77" spans="1:22" ht="28.35" customHeight="1" x14ac:dyDescent="0.15">
      <c r="A77" s="21"/>
      <c r="B77" s="21"/>
      <c r="C77" s="182">
        <v>3</v>
      </c>
      <c r="D77" s="428" t="s">
        <v>399</v>
      </c>
      <c r="E77" s="428"/>
      <c r="F77" s="428"/>
      <c r="G77" s="428"/>
      <c r="H77" s="428"/>
      <c r="I77" s="428"/>
      <c r="J77" s="428"/>
      <c r="K77" s="428"/>
      <c r="L77" s="428"/>
      <c r="M77" s="428"/>
      <c r="N77" s="428"/>
      <c r="O77" s="429"/>
    </row>
    <row r="78" spans="1:22" ht="28.35" customHeight="1" x14ac:dyDescent="0.15">
      <c r="A78" s="21"/>
      <c r="B78" s="21"/>
      <c r="C78" s="182">
        <v>4</v>
      </c>
      <c r="D78" s="428" t="s">
        <v>438</v>
      </c>
      <c r="E78" s="428"/>
      <c r="F78" s="428"/>
      <c r="G78" s="428"/>
      <c r="H78" s="428"/>
      <c r="I78" s="428"/>
      <c r="J78" s="428"/>
      <c r="K78" s="428"/>
      <c r="L78" s="428"/>
      <c r="M78" s="428"/>
      <c r="N78" s="428"/>
      <c r="O78" s="429"/>
    </row>
    <row r="79" spans="1:22" ht="15" customHeight="1" x14ac:dyDescent="0.15">
      <c r="A79" s="21"/>
      <c r="B79" s="21"/>
      <c r="C79" s="182"/>
      <c r="D79" s="183" t="s">
        <v>422</v>
      </c>
      <c r="E79" s="428" t="s">
        <v>314</v>
      </c>
      <c r="F79" s="428"/>
      <c r="G79" s="428"/>
      <c r="H79" s="428"/>
      <c r="I79" s="428"/>
      <c r="J79" s="428"/>
      <c r="K79" s="428"/>
      <c r="L79" s="428"/>
      <c r="M79" s="428"/>
      <c r="N79" s="428"/>
      <c r="O79" s="429"/>
    </row>
    <row r="80" spans="1:22" ht="15" customHeight="1" x14ac:dyDescent="0.15">
      <c r="A80" s="21"/>
      <c r="B80" s="21"/>
      <c r="C80" s="182"/>
      <c r="D80" s="183" t="s">
        <v>423</v>
      </c>
      <c r="E80" s="428" t="s">
        <v>430</v>
      </c>
      <c r="F80" s="428"/>
      <c r="G80" s="428"/>
      <c r="H80" s="428"/>
      <c r="I80" s="428"/>
      <c r="J80" s="428"/>
      <c r="K80" s="428"/>
      <c r="L80" s="428"/>
      <c r="M80" s="428"/>
      <c r="N80" s="428"/>
      <c r="O80" s="429"/>
      <c r="Q80" s="262" t="s">
        <v>40</v>
      </c>
      <c r="U80"/>
      <c r="V80"/>
    </row>
    <row r="81" spans="1:28" ht="15" customHeight="1" x14ac:dyDescent="0.15">
      <c r="A81" s="21"/>
      <c r="B81" s="21"/>
      <c r="C81" s="182"/>
      <c r="D81" s="183" t="s">
        <v>424</v>
      </c>
      <c r="E81" s="428" t="s">
        <v>431</v>
      </c>
      <c r="F81" s="428"/>
      <c r="G81" s="428"/>
      <c r="H81" s="428"/>
      <c r="I81" s="428"/>
      <c r="J81" s="428"/>
      <c r="K81" s="428"/>
      <c r="L81" s="428"/>
      <c r="M81" s="428"/>
      <c r="N81" s="428"/>
      <c r="O81" s="429"/>
      <c r="Q81" s="262" t="s">
        <v>41</v>
      </c>
      <c r="R81" s="1"/>
      <c r="T81" s="2"/>
      <c r="U81" s="2"/>
    </row>
    <row r="82" spans="1:28" ht="15" customHeight="1" x14ac:dyDescent="0.15">
      <c r="A82" s="21"/>
      <c r="B82" s="21"/>
      <c r="C82" s="182"/>
      <c r="D82" s="183" t="s">
        <v>425</v>
      </c>
      <c r="E82" s="428" t="s">
        <v>432</v>
      </c>
      <c r="F82" s="428"/>
      <c r="G82" s="428"/>
      <c r="H82" s="428"/>
      <c r="I82" s="428"/>
      <c r="J82" s="428"/>
      <c r="K82" s="428"/>
      <c r="L82" s="428"/>
      <c r="M82" s="428"/>
      <c r="N82" s="428"/>
      <c r="O82" s="429"/>
      <c r="Q82" s="262" t="s">
        <v>42</v>
      </c>
      <c r="R82" s="1"/>
      <c r="T82" s="2"/>
      <c r="U82" s="2"/>
    </row>
    <row r="83" spans="1:28" ht="15" customHeight="1" x14ac:dyDescent="0.15">
      <c r="A83" s="21"/>
      <c r="B83" s="21"/>
      <c r="C83" s="182"/>
      <c r="D83" s="183" t="s">
        <v>426</v>
      </c>
      <c r="E83" s="428" t="s">
        <v>433</v>
      </c>
      <c r="F83" s="428"/>
      <c r="G83" s="428"/>
      <c r="H83" s="428"/>
      <c r="I83" s="428"/>
      <c r="J83" s="428"/>
      <c r="K83" s="428"/>
      <c r="L83" s="428"/>
      <c r="M83" s="428"/>
      <c r="N83" s="428"/>
      <c r="O83" s="429"/>
      <c r="Q83" s="262" t="s">
        <v>44</v>
      </c>
      <c r="T83" s="2"/>
      <c r="U83" s="2"/>
    </row>
    <row r="84" spans="1:28" ht="15" customHeight="1" x14ac:dyDescent="0.15">
      <c r="A84" s="21"/>
      <c r="B84" s="21"/>
      <c r="C84" s="182"/>
      <c r="D84" s="183" t="s">
        <v>427</v>
      </c>
      <c r="E84" s="428" t="s">
        <v>315</v>
      </c>
      <c r="F84" s="428"/>
      <c r="G84" s="428"/>
      <c r="H84" s="428"/>
      <c r="I84" s="428"/>
      <c r="J84" s="428"/>
      <c r="K84" s="428"/>
      <c r="L84" s="428"/>
      <c r="M84" s="428"/>
      <c r="N84" s="428"/>
      <c r="O84" s="429"/>
      <c r="Q84" s="262" t="s">
        <v>43</v>
      </c>
      <c r="T84" s="2"/>
      <c r="U84" s="2"/>
    </row>
    <row r="85" spans="1:28" ht="15" customHeight="1" x14ac:dyDescent="0.15">
      <c r="A85" s="21"/>
      <c r="B85" s="21"/>
      <c r="C85" s="182"/>
      <c r="D85" s="183" t="s">
        <v>428</v>
      </c>
      <c r="E85" s="428" t="s">
        <v>434</v>
      </c>
      <c r="F85" s="428"/>
      <c r="G85" s="428"/>
      <c r="H85" s="428"/>
      <c r="I85" s="428"/>
      <c r="J85" s="428"/>
      <c r="K85" s="428"/>
      <c r="L85" s="428"/>
      <c r="M85" s="428"/>
      <c r="N85" s="428"/>
      <c r="O85" s="429"/>
      <c r="R85" s="38"/>
      <c r="T85" s="2"/>
      <c r="U85" s="2"/>
    </row>
    <row r="86" spans="1:28" ht="15" customHeight="1" x14ac:dyDescent="0.15">
      <c r="A86" s="21"/>
      <c r="B86" s="21"/>
      <c r="C86" s="182"/>
      <c r="D86" s="183" t="s">
        <v>420</v>
      </c>
      <c r="E86" s="428" t="s">
        <v>435</v>
      </c>
      <c r="F86" s="428"/>
      <c r="G86" s="428"/>
      <c r="H86" s="428"/>
      <c r="I86" s="428"/>
      <c r="J86" s="428"/>
      <c r="K86" s="428"/>
      <c r="L86" s="428"/>
      <c r="M86" s="428"/>
      <c r="N86" s="428"/>
      <c r="O86" s="429"/>
      <c r="Q86" s="24"/>
      <c r="R86" s="24"/>
      <c r="S86" s="24"/>
      <c r="T86" s="24"/>
      <c r="U86" s="24"/>
      <c r="V86" s="24"/>
      <c r="W86" s="24"/>
      <c r="X86" s="24"/>
      <c r="Y86" s="24"/>
      <c r="Z86" s="24"/>
    </row>
    <row r="87" spans="1:28" ht="15" customHeight="1" x14ac:dyDescent="0.15">
      <c r="A87" s="21"/>
      <c r="B87" s="21"/>
      <c r="C87" s="182"/>
      <c r="D87" s="183" t="s">
        <v>429</v>
      </c>
      <c r="E87" s="428" t="s">
        <v>436</v>
      </c>
      <c r="F87" s="428"/>
      <c r="G87" s="428"/>
      <c r="H87" s="428"/>
      <c r="I87" s="428"/>
      <c r="J87" s="428"/>
      <c r="K87" s="428"/>
      <c r="L87" s="428"/>
      <c r="M87" s="428"/>
      <c r="N87" s="428"/>
      <c r="O87" s="429"/>
      <c r="Q87" s="236"/>
      <c r="R87" s="236"/>
      <c r="S87" s="236"/>
      <c r="T87" s="236"/>
      <c r="U87" s="236"/>
      <c r="V87" s="236"/>
      <c r="W87" s="236"/>
      <c r="X87" s="236"/>
      <c r="Y87" s="236"/>
      <c r="Z87" s="236"/>
      <c r="AA87"/>
    </row>
    <row r="88" spans="1:28" ht="15" customHeight="1" x14ac:dyDescent="0.15">
      <c r="A88" s="21"/>
      <c r="B88" s="21"/>
      <c r="C88" s="182"/>
      <c r="D88" s="183" t="s">
        <v>421</v>
      </c>
      <c r="E88" s="428" t="s">
        <v>316</v>
      </c>
      <c r="F88" s="428"/>
      <c r="G88" s="428"/>
      <c r="H88" s="428"/>
      <c r="I88" s="428"/>
      <c r="J88" s="428"/>
      <c r="K88" s="428"/>
      <c r="L88" s="428"/>
      <c r="M88" s="428"/>
      <c r="N88" s="428"/>
      <c r="O88" s="429"/>
      <c r="Q88" s="3"/>
      <c r="R88" s="3"/>
      <c r="S88" s="3"/>
      <c r="T88" s="3"/>
      <c r="U88" s="3"/>
      <c r="V88" s="3"/>
      <c r="W88" s="3"/>
      <c r="X88" s="3"/>
      <c r="Y88" s="3"/>
      <c r="AA88" s="91"/>
    </row>
    <row r="89" spans="1:28" ht="28.35" customHeight="1" x14ac:dyDescent="0.15">
      <c r="A89" s="21"/>
      <c r="B89" s="21"/>
      <c r="C89" s="182"/>
      <c r="D89" s="183" t="s">
        <v>310</v>
      </c>
      <c r="E89" s="428" t="s">
        <v>417</v>
      </c>
      <c r="F89" s="428"/>
      <c r="G89" s="428"/>
      <c r="H89" s="428"/>
      <c r="I89" s="428"/>
      <c r="J89" s="428"/>
      <c r="K89" s="428"/>
      <c r="L89" s="428"/>
      <c r="M89" s="428"/>
      <c r="N89" s="428"/>
      <c r="O89" s="429"/>
      <c r="Q89" s="3"/>
      <c r="R89" s="3"/>
      <c r="S89" s="3"/>
      <c r="T89" s="3"/>
      <c r="U89" s="91"/>
      <c r="V89" s="3"/>
      <c r="W89" s="3"/>
      <c r="X89" s="3"/>
      <c r="Y89" s="3"/>
      <c r="AA89" s="91"/>
    </row>
    <row r="90" spans="1:28" ht="15" customHeight="1" x14ac:dyDescent="0.15">
      <c r="A90" s="21"/>
      <c r="B90" s="21"/>
      <c r="C90" s="182"/>
      <c r="D90" s="183" t="s">
        <v>311</v>
      </c>
      <c r="E90" s="428" t="s">
        <v>317</v>
      </c>
      <c r="F90" s="428"/>
      <c r="G90" s="428"/>
      <c r="H90" s="428"/>
      <c r="I90" s="428"/>
      <c r="J90" s="428"/>
      <c r="K90" s="428"/>
      <c r="L90" s="428"/>
      <c r="M90" s="428"/>
      <c r="N90" s="428"/>
      <c r="O90" s="429"/>
      <c r="Q90" s="91"/>
      <c r="R90" s="3"/>
      <c r="S90" s="3"/>
      <c r="T90" s="3"/>
      <c r="U90" s="3"/>
      <c r="V90" s="3"/>
      <c r="W90" s="3"/>
      <c r="X90" s="3"/>
      <c r="Y90" s="3"/>
      <c r="AA90" s="91"/>
      <c r="AB90" s="237"/>
    </row>
    <row r="91" spans="1:28" ht="28.35" customHeight="1" x14ac:dyDescent="0.15">
      <c r="A91" s="21"/>
      <c r="B91" s="21"/>
      <c r="C91" s="182"/>
      <c r="D91" s="183" t="s">
        <v>312</v>
      </c>
      <c r="E91" s="428" t="s">
        <v>418</v>
      </c>
      <c r="F91" s="428"/>
      <c r="G91" s="428"/>
      <c r="H91" s="428"/>
      <c r="I91" s="428"/>
      <c r="J91" s="428"/>
      <c r="K91" s="428"/>
      <c r="L91" s="428"/>
      <c r="M91" s="428"/>
      <c r="N91" s="428"/>
      <c r="O91" s="429"/>
      <c r="Q91" s="3"/>
      <c r="R91" s="3"/>
      <c r="S91" s="3"/>
      <c r="T91" s="3"/>
      <c r="U91" s="91"/>
      <c r="V91" s="3"/>
      <c r="W91" s="3"/>
      <c r="X91" s="3"/>
      <c r="Y91" s="3"/>
      <c r="Z91" s="3"/>
      <c r="AA91" s="91"/>
    </row>
    <row r="92" spans="1:28" ht="28.35" customHeight="1" x14ac:dyDescent="0.15">
      <c r="A92" s="21"/>
      <c r="B92" s="21"/>
      <c r="C92" s="182"/>
      <c r="D92" s="183" t="s">
        <v>313</v>
      </c>
      <c r="E92" s="428" t="s">
        <v>318</v>
      </c>
      <c r="F92" s="428"/>
      <c r="G92" s="428"/>
      <c r="H92" s="428"/>
      <c r="I92" s="428"/>
      <c r="J92" s="428"/>
      <c r="K92" s="428"/>
      <c r="L92" s="428"/>
      <c r="M92" s="428"/>
      <c r="N92" s="428"/>
      <c r="O92" s="429"/>
      <c r="Q92" s="3"/>
      <c r="R92" s="3"/>
      <c r="S92" s="3"/>
      <c r="T92" s="3"/>
      <c r="U92" s="3"/>
      <c r="V92" s="3"/>
      <c r="W92" s="3"/>
      <c r="X92" s="3"/>
      <c r="Y92" s="3"/>
      <c r="Z92" s="3"/>
      <c r="AA92" s="3"/>
    </row>
    <row r="93" spans="1:28" ht="28.35" customHeight="1" x14ac:dyDescent="0.15">
      <c r="A93" s="21"/>
      <c r="B93" s="21"/>
      <c r="C93" s="182">
        <v>5</v>
      </c>
      <c r="D93" s="428" t="s">
        <v>392</v>
      </c>
      <c r="E93" s="428"/>
      <c r="F93" s="428"/>
      <c r="G93" s="428"/>
      <c r="H93" s="428"/>
      <c r="I93" s="428"/>
      <c r="J93" s="428"/>
      <c r="K93" s="428"/>
      <c r="L93" s="428"/>
      <c r="M93" s="428"/>
      <c r="N93" s="428"/>
      <c r="O93" s="429"/>
      <c r="Q93" s="3"/>
      <c r="R93" s="3"/>
      <c r="S93" s="3"/>
      <c r="T93" s="3"/>
      <c r="U93" s="3"/>
      <c r="V93" s="3"/>
      <c r="W93" s="3"/>
      <c r="X93" s="3"/>
      <c r="Y93" s="3"/>
      <c r="Z93" s="3"/>
      <c r="AA93" s="3"/>
    </row>
    <row r="94" spans="1:28" ht="15" customHeight="1" x14ac:dyDescent="0.15">
      <c r="A94" s="21"/>
      <c r="B94" s="21"/>
      <c r="C94" s="182">
        <v>6</v>
      </c>
      <c r="D94" s="428" t="s">
        <v>391</v>
      </c>
      <c r="E94" s="428"/>
      <c r="F94" s="428"/>
      <c r="G94" s="428"/>
      <c r="H94" s="428"/>
      <c r="I94" s="428"/>
      <c r="J94" s="428"/>
      <c r="K94" s="428"/>
      <c r="L94" s="428"/>
      <c r="M94" s="428"/>
      <c r="N94" s="428"/>
      <c r="O94" s="429"/>
      <c r="Q94"/>
      <c r="R94"/>
      <c r="S94"/>
      <c r="T94"/>
      <c r="U94"/>
      <c r="V94"/>
      <c r="W94"/>
      <c r="X94"/>
      <c r="Y94"/>
      <c r="Z94"/>
    </row>
    <row r="95" spans="1:28" ht="13.3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35" customHeight="1" thickBot="1" x14ac:dyDescent="0.2">
      <c r="B7" s="543" t="s">
        <v>89</v>
      </c>
      <c r="C7" s="544"/>
      <c r="D7" s="540" t="s">
        <v>211</v>
      </c>
      <c r="E7" s="541"/>
      <c r="F7" s="541"/>
      <c r="G7" s="541"/>
      <c r="H7" s="541"/>
      <c r="I7" s="542"/>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35" customHeight="1" thickBot="1" x14ac:dyDescent="0.2">
      <c r="B7" s="543" t="s">
        <v>89</v>
      </c>
      <c r="C7" s="544"/>
      <c r="D7" s="540" t="s">
        <v>212</v>
      </c>
      <c r="E7" s="541"/>
      <c r="F7" s="541"/>
      <c r="G7" s="541"/>
      <c r="H7" s="541"/>
      <c r="I7" s="542"/>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35" customHeight="1" thickBot="1" x14ac:dyDescent="0.2">
      <c r="B7" s="543" t="s">
        <v>89</v>
      </c>
      <c r="C7" s="544"/>
      <c r="D7" s="540" t="s">
        <v>213</v>
      </c>
      <c r="E7" s="541"/>
      <c r="F7" s="541"/>
      <c r="G7" s="541"/>
      <c r="H7" s="541"/>
      <c r="I7" s="542"/>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214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215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9"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216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31.4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3.5</v>
      </c>
      <c r="E24" s="603"/>
      <c r="F24" s="603"/>
      <c r="G24" s="195" t="s">
        <v>199</v>
      </c>
      <c r="H24" s="583">
        <f>+F12</f>
        <v>31.4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31.4</v>
      </c>
      <c r="Q27" s="588"/>
      <c r="R27" s="588"/>
      <c r="S27" s="588"/>
      <c r="T27" s="44" t="s">
        <v>38</v>
      </c>
      <c r="U27" s="64"/>
      <c r="V27" s="64"/>
      <c r="Y27" s="62" t="s">
        <v>39</v>
      </c>
      <c r="Z27" s="65"/>
      <c r="AH27" s="53"/>
      <c r="AI27" s="53"/>
      <c r="AJ27" s="53"/>
      <c r="AK27" s="53"/>
      <c r="AL27" s="553">
        <f>+AH18+P27</f>
        <v>31.4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3.5</v>
      </c>
      <c r="E29" s="603"/>
      <c r="F29" s="603"/>
      <c r="G29" s="195" t="s">
        <v>199</v>
      </c>
      <c r="H29" s="583">
        <f>+AL27</f>
        <v>31.4</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31.4</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v>31.4</v>
      </c>
      <c r="AM30" s="535"/>
      <c r="AN30" s="535"/>
      <c r="AO30" s="535"/>
      <c r="AP30" s="52" t="s">
        <v>13</v>
      </c>
      <c r="AS30" s="582"/>
      <c r="AT30" s="579"/>
      <c r="AU30" s="579"/>
      <c r="AV30" s="580"/>
      <c r="AW30" s="631"/>
    </row>
    <row r="31" spans="2:49" ht="27" customHeight="1" thickTop="1" thickBot="1" x14ac:dyDescent="0.2">
      <c r="B31" s="611" t="s">
        <v>227</v>
      </c>
      <c r="C31" s="612"/>
      <c r="D31" s="603">
        <v>3.5</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31.4</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217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218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1476.1</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2700</v>
      </c>
      <c r="E24" s="603"/>
      <c r="F24" s="603"/>
      <c r="G24" s="195" t="s">
        <v>199</v>
      </c>
      <c r="H24" s="583">
        <f>+F12</f>
        <v>1476.1</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1476.1</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1476.1</v>
      </c>
      <c r="Q27" s="588"/>
      <c r="R27" s="588"/>
      <c r="S27" s="588"/>
      <c r="T27" s="44" t="s">
        <v>38</v>
      </c>
      <c r="U27" s="64"/>
      <c r="V27" s="64"/>
      <c r="Y27" s="62" t="s">
        <v>39</v>
      </c>
      <c r="Z27" s="65"/>
      <c r="AH27" s="53"/>
      <c r="AI27" s="53"/>
      <c r="AJ27" s="53"/>
      <c r="AK27" s="53"/>
      <c r="AL27" s="553">
        <f>+AH18+P27</f>
        <v>1476.1</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1476.1</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2700</v>
      </c>
      <c r="E29" s="603"/>
      <c r="F29" s="603"/>
      <c r="G29" s="195" t="s">
        <v>199</v>
      </c>
      <c r="H29" s="583">
        <f>+AL27</f>
        <v>1476.1</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353.6</v>
      </c>
      <c r="I30" s="584"/>
      <c r="J30" s="195" t="s">
        <v>199</v>
      </c>
      <c r="M30" s="558"/>
      <c r="P30" s="56"/>
      <c r="R30" s="587">
        <f>+ROUND(AA28,1)+ROUND(AA29,1)+ROUND(AA30,1)</f>
        <v>1476.1</v>
      </c>
      <c r="S30" s="588"/>
      <c r="T30" s="588"/>
      <c r="U30" s="588"/>
      <c r="V30" s="44" t="s">
        <v>16</v>
      </c>
      <c r="Y30" s="536" t="s">
        <v>187</v>
      </c>
      <c r="Z30" s="537"/>
      <c r="AA30" s="538"/>
      <c r="AB30" s="539"/>
      <c r="AC30" s="539"/>
      <c r="AD30" s="539"/>
      <c r="AE30" s="539"/>
      <c r="AF30" s="44" t="s">
        <v>13</v>
      </c>
      <c r="AL30" s="524">
        <v>353.6</v>
      </c>
      <c r="AM30" s="535"/>
      <c r="AN30" s="535"/>
      <c r="AO30" s="535"/>
      <c r="AP30" s="52" t="s">
        <v>13</v>
      </c>
      <c r="AS30" s="582"/>
      <c r="AT30" s="579"/>
      <c r="AU30" s="579"/>
      <c r="AV30" s="580"/>
      <c r="AW30" s="631"/>
    </row>
    <row r="31" spans="2:49" ht="27" customHeight="1" thickTop="1" thickBot="1" x14ac:dyDescent="0.2">
      <c r="B31" s="611" t="s">
        <v>227</v>
      </c>
      <c r="C31" s="612"/>
      <c r="D31" s="603">
        <v>2700</v>
      </c>
      <c r="E31" s="603"/>
      <c r="F31" s="603"/>
      <c r="G31" s="195" t="s">
        <v>199</v>
      </c>
      <c r="H31" s="583">
        <f>+AS24</f>
        <v>1476.1</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35" customHeight="1" thickBot="1" x14ac:dyDescent="0.2">
      <c r="B7" s="543" t="s">
        <v>89</v>
      </c>
      <c r="C7" s="544"/>
      <c r="D7" s="540" t="s">
        <v>219</v>
      </c>
      <c r="E7" s="541"/>
      <c r="F7" s="541"/>
      <c r="G7" s="541"/>
      <c r="H7" s="541"/>
      <c r="I7" s="542"/>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31"/>
    </row>
    <row r="7" spans="2:49" ht="28.35" customHeight="1" thickBot="1" x14ac:dyDescent="0.2">
      <c r="B7" s="543" t="s">
        <v>89</v>
      </c>
      <c r="C7" s="544"/>
      <c r="D7" s="540" t="s">
        <v>220</v>
      </c>
      <c r="E7" s="541"/>
      <c r="F7" s="541"/>
      <c r="G7" s="541"/>
      <c r="H7" s="541"/>
      <c r="I7" s="542"/>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0" width="9" style="40"/>
    <col min="51" max="51" width="49.8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1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69" t="s">
        <v>241</v>
      </c>
    </row>
    <row r="3" spans="2:49" ht="13.35" customHeight="1" x14ac:dyDescent="0.15">
      <c r="B3" s="615"/>
      <c r="C3" s="615"/>
      <c r="D3" s="615"/>
      <c r="E3" s="615"/>
      <c r="F3" s="615"/>
      <c r="G3" s="615"/>
      <c r="H3" s="615"/>
      <c r="I3"/>
      <c r="J3"/>
      <c r="K3"/>
      <c r="L3"/>
      <c r="M3"/>
      <c r="N3"/>
      <c r="O3"/>
      <c r="P3"/>
      <c r="Q3"/>
      <c r="R3"/>
      <c r="S3"/>
      <c r="T3"/>
      <c r="U3"/>
      <c r="V3"/>
      <c r="W3"/>
      <c r="X3"/>
      <c r="Y3"/>
      <c r="Z3" s="42"/>
      <c r="AA3" s="42"/>
      <c r="AB3" s="589"/>
      <c r="AC3" s="590"/>
      <c r="AD3" s="590"/>
      <c r="AE3" s="86"/>
      <c r="AF3" s="108"/>
      <c r="AG3" s="108"/>
      <c r="AH3" s="108"/>
      <c r="AI3" s="108"/>
      <c r="AJ3" s="108"/>
      <c r="AK3" s="108"/>
      <c r="AL3" s="108"/>
      <c r="AM3" s="108"/>
      <c r="AN3" s="108"/>
      <c r="AO3" s="108"/>
      <c r="AP3" s="591" t="s">
        <v>330</v>
      </c>
      <c r="AQ3" s="592"/>
      <c r="AR3" s="593"/>
      <c r="AS3" s="597" t="s">
        <v>0</v>
      </c>
      <c r="AT3" s="598"/>
      <c r="AU3" s="118" t="s">
        <v>114</v>
      </c>
      <c r="AV3" s="116"/>
      <c r="AW3" s="569"/>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94"/>
      <c r="AQ4" s="595"/>
      <c r="AR4" s="596"/>
      <c r="AS4" s="599" t="str">
        <f>+表紙!N28</f>
        <v>○</v>
      </c>
      <c r="AT4" s="600"/>
      <c r="AU4" s="277" t="str">
        <f>+表紙!O28</f>
        <v>　</v>
      </c>
      <c r="AV4" s="116"/>
      <c r="AW4" s="569"/>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609" t="s">
        <v>101</v>
      </c>
      <c r="AA5" s="609"/>
      <c r="AB5" s="610"/>
      <c r="AC5" s="610"/>
      <c r="AD5" s="610"/>
      <c r="AE5" s="86" t="s">
        <v>95</v>
      </c>
      <c r="AF5" s="625" t="str">
        <f>+表紙!F47</f>
        <v>若築建設株式会社　横浜支店</v>
      </c>
      <c r="AG5" s="625"/>
      <c r="AH5" s="625"/>
      <c r="AI5" s="625"/>
      <c r="AJ5" s="625"/>
      <c r="AK5" s="625"/>
      <c r="AL5" s="625"/>
      <c r="AM5" s="625"/>
      <c r="AN5" s="625"/>
      <c r="AO5" s="625"/>
      <c r="AP5" s="625"/>
      <c r="AQ5" s="625"/>
      <c r="AR5" s="625"/>
      <c r="AS5" s="625"/>
      <c r="AT5" s="625"/>
      <c r="AU5" s="625"/>
      <c r="AV5" s="243"/>
      <c r="AW5" s="569"/>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69"/>
    </row>
    <row r="7" spans="2:49" ht="28.35" customHeight="1" thickBot="1" x14ac:dyDescent="0.2">
      <c r="B7" s="543" t="s">
        <v>89</v>
      </c>
      <c r="C7" s="544"/>
      <c r="D7" s="540" t="s">
        <v>331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569"/>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569"/>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569"/>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566"/>
      <c r="AF10" s="56"/>
      <c r="AN10" s="53"/>
      <c r="AO10" s="53"/>
      <c r="AP10" s="53"/>
      <c r="AQ10" s="53"/>
      <c r="AR10" s="53"/>
      <c r="AS10"/>
      <c r="AT10"/>
      <c r="AU10"/>
      <c r="AV10"/>
      <c r="AW10" s="569"/>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569"/>
    </row>
    <row r="12" spans="2:49" ht="24.75" customHeight="1" thickTop="1" thickBot="1" x14ac:dyDescent="0.2">
      <c r="F12" s="553">
        <f>+ROUND(P12,1)+ROUND(P15,1)+ROUND(P18,1)+ROUND(P24,1)+P27-ROUND(F15,1)</f>
        <v>0</v>
      </c>
      <c r="G12" s="554"/>
      <c r="H12" s="554"/>
      <c r="I12" s="52" t="s">
        <v>258</v>
      </c>
      <c r="J12" s="53"/>
      <c r="K12" s="54"/>
      <c r="L12" s="53"/>
      <c r="M12" s="558"/>
      <c r="N12" s="55"/>
      <c r="P12" s="524"/>
      <c r="Q12" s="525"/>
      <c r="R12" s="525"/>
      <c r="S12" s="525"/>
      <c r="T12" s="52" t="s">
        <v>22</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569"/>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569"/>
    </row>
    <row r="14" spans="2:49" ht="27" customHeight="1" thickTop="1" thickBot="1" x14ac:dyDescent="0.2">
      <c r="F14" s="51" t="s">
        <v>440</v>
      </c>
      <c r="G14" s="526" t="s">
        <v>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569"/>
    </row>
    <row r="15" spans="2:49" ht="24.75" customHeight="1" thickBot="1" x14ac:dyDescent="0.2">
      <c r="F15" s="602"/>
      <c r="G15" s="603"/>
      <c r="H15" s="603"/>
      <c r="I15" s="44" t="s">
        <v>258</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569"/>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31</v>
      </c>
      <c r="AT16" s="529"/>
      <c r="AU16" s="95"/>
      <c r="AV16" s="44" t="s">
        <v>13</v>
      </c>
      <c r="AW16" s="569"/>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569"/>
    </row>
    <row r="18" spans="2:49" ht="24.75" customHeight="1" thickBot="1" x14ac:dyDescent="0.2">
      <c r="K18" s="56"/>
      <c r="L18" s="53"/>
      <c r="M18" s="558"/>
      <c r="N18" s="56"/>
      <c r="P18" s="524"/>
      <c r="Q18" s="525"/>
      <c r="R18" s="525"/>
      <c r="S18" s="525"/>
      <c r="T18" s="52" t="s">
        <v>14</v>
      </c>
      <c r="U18"/>
      <c r="V18" s="249"/>
      <c r="W18"/>
      <c r="X18" s="194"/>
      <c r="Y18" s="553">
        <f>+ROUND(AH9,1)+ROUND(AH12,1)+ROUND(AH15,1)+AH18</f>
        <v>0</v>
      </c>
      <c r="Z18" s="554"/>
      <c r="AA18" s="554"/>
      <c r="AB18" s="52" t="s">
        <v>4</v>
      </c>
      <c r="AC18" s="192"/>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569"/>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569"/>
    </row>
    <row r="20" spans="2:49" ht="27" customHeight="1" thickTop="1" thickBot="1" x14ac:dyDescent="0.2">
      <c r="K20" s="56"/>
      <c r="L20" s="53"/>
      <c r="M20" s="558"/>
      <c r="N20" s="56"/>
      <c r="P20" s="45" t="s">
        <v>48</v>
      </c>
      <c r="Q20" s="531" t="s">
        <v>279</v>
      </c>
      <c r="R20" s="531"/>
      <c r="S20" s="531"/>
      <c r="T20" s="532"/>
      <c r="U20" s="133"/>
      <c r="V20" s="250"/>
      <c r="W20" s="252"/>
      <c r="X20" s="253"/>
      <c r="Y20" s="136" t="s">
        <v>25</v>
      </c>
      <c r="Z20" s="531" t="s">
        <v>280</v>
      </c>
      <c r="AA20" s="531"/>
      <c r="AB20" s="532"/>
      <c r="AC20" s="53"/>
      <c r="AD20" s="53"/>
      <c r="AE20" s="558"/>
      <c r="AG20" s="53"/>
      <c r="AH20" s="53"/>
      <c r="AI20" s="56"/>
      <c r="AJ20" s="53"/>
      <c r="AK20" s="53"/>
      <c r="AL20" s="147"/>
      <c r="AM20" s="56"/>
      <c r="AN20" s="257"/>
      <c r="AO20" s="570" t="s">
        <v>256</v>
      </c>
      <c r="AP20" s="527"/>
      <c r="AQ20" s="191"/>
      <c r="AR20" s="53"/>
      <c r="AS20" s="58"/>
      <c r="AT20" s="58"/>
      <c r="AW20" s="569"/>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3"/>
      <c r="V21" s="133"/>
      <c r="W21" s="133"/>
      <c r="X21" s="133"/>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569"/>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569"/>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569"/>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34</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569"/>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569"/>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180</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569"/>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569"/>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569"/>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183</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569"/>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569"/>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569"/>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185</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569"/>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569"/>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569"/>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221</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12"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93</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222</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61</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64"/>
      <c r="AP23" s="53"/>
      <c r="AR23" s="49"/>
      <c r="AS23" s="136" t="s">
        <v>191</v>
      </c>
      <c r="AT23" s="531" t="s">
        <v>192</v>
      </c>
      <c r="AU23" s="531"/>
      <c r="AV23" s="532"/>
      <c r="AW23" s="631"/>
    </row>
    <row r="24" spans="2:49" ht="27" customHeight="1" thickBot="1" x14ac:dyDescent="0.2">
      <c r="B24" s="611" t="s">
        <v>201</v>
      </c>
      <c r="C24" s="612"/>
      <c r="D24" s="603">
        <v>20</v>
      </c>
      <c r="E24" s="603"/>
      <c r="F24" s="603"/>
      <c r="G24" s="195" t="s">
        <v>199</v>
      </c>
      <c r="H24" s="583">
        <f>+F12</f>
        <v>61</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61</v>
      </c>
      <c r="Q27" s="588"/>
      <c r="R27" s="588"/>
      <c r="S27" s="588"/>
      <c r="T27" s="44" t="s">
        <v>38</v>
      </c>
      <c r="U27" s="64"/>
      <c r="V27" s="64"/>
      <c r="Y27" s="62" t="s">
        <v>39</v>
      </c>
      <c r="Z27" s="65"/>
      <c r="AH27" s="53"/>
      <c r="AI27" s="53"/>
      <c r="AJ27" s="53"/>
      <c r="AK27" s="53"/>
      <c r="AL27" s="553">
        <f>+AH18+P27</f>
        <v>61</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20</v>
      </c>
      <c r="E29" s="603"/>
      <c r="F29" s="603"/>
      <c r="G29" s="195" t="s">
        <v>199</v>
      </c>
      <c r="H29" s="583">
        <f>+AL27</f>
        <v>61</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4</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v>4</v>
      </c>
      <c r="AM30" s="535"/>
      <c r="AN30" s="535"/>
      <c r="AO30" s="535"/>
      <c r="AP30" s="52" t="s">
        <v>13</v>
      </c>
      <c r="AS30" s="582"/>
      <c r="AT30" s="579"/>
      <c r="AU30" s="579"/>
      <c r="AV30" s="580"/>
      <c r="AW30" s="631"/>
    </row>
    <row r="31" spans="2:49" ht="27" customHeight="1" thickTop="1" thickBot="1" x14ac:dyDescent="0.2">
      <c r="B31" s="611" t="s">
        <v>227</v>
      </c>
      <c r="C31" s="612"/>
      <c r="D31" s="603">
        <v>20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61</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zoomScale="70" zoomScaleNormal="70" workbookViewId="0"/>
  </sheetViews>
  <sheetFormatPr defaultColWidth="9" defaultRowHeight="11.25" x14ac:dyDescent="0.15"/>
  <cols>
    <col min="1" max="1" width="2.5" style="9" customWidth="1"/>
    <col min="2" max="3" width="3.875" style="9" customWidth="1"/>
    <col min="4" max="4" width="4.5" style="9" customWidth="1"/>
    <col min="5" max="5" width="3.875" style="9" customWidth="1"/>
    <col min="6" max="6" width="40.875" style="9" customWidth="1"/>
    <col min="7" max="7" width="9.875" style="9" customWidth="1"/>
    <col min="8" max="8" width="10.375" style="9" customWidth="1"/>
    <col min="9" max="26" width="9.875" style="9" customWidth="1"/>
    <col min="27" max="27" width="11.8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82" t="s">
        <v>275</v>
      </c>
      <c r="C3" s="682"/>
      <c r="D3" s="682"/>
      <c r="E3" s="682"/>
      <c r="F3" s="682"/>
      <c r="G3" s="110"/>
      <c r="H3" s="110"/>
      <c r="I3" s="110"/>
      <c r="J3" s="110"/>
      <c r="K3" s="110"/>
      <c r="Y3"/>
      <c r="Z3"/>
      <c r="AA3" s="111"/>
    </row>
    <row r="4" spans="2:27" ht="14.1" customHeight="1" x14ac:dyDescent="0.15">
      <c r="B4" s="682"/>
      <c r="C4" s="682"/>
      <c r="D4" s="682"/>
      <c r="E4" s="682"/>
      <c r="F4" s="682"/>
      <c r="G4" s="110"/>
      <c r="H4" s="110"/>
      <c r="I4" s="110"/>
      <c r="J4" s="110"/>
      <c r="K4" s="110"/>
      <c r="Y4" s="686" t="s">
        <v>329</v>
      </c>
      <c r="Z4" s="112" t="s">
        <v>113</v>
      </c>
      <c r="AA4" s="113" t="s">
        <v>114</v>
      </c>
    </row>
    <row r="5" spans="2:27" ht="14.1" customHeight="1" thickBot="1" x14ac:dyDescent="0.2">
      <c r="C5" s="110"/>
      <c r="D5" s="110"/>
      <c r="E5" s="110"/>
      <c r="F5" s="110"/>
      <c r="G5" s="110"/>
      <c r="H5" s="110"/>
      <c r="I5" s="110"/>
      <c r="J5" s="110"/>
      <c r="K5" s="110"/>
      <c r="Y5" s="687"/>
      <c r="Z5" s="114" t="str">
        <f>+表紙!N28</f>
        <v>○</v>
      </c>
      <c r="AA5" s="114" t="str">
        <f>+表紙!O28</f>
        <v>　</v>
      </c>
    </row>
    <row r="6" spans="2:27" ht="15" customHeight="1" thickBot="1" x14ac:dyDescent="0.2">
      <c r="B6" s="165" t="s">
        <v>99</v>
      </c>
      <c r="C6" s="165"/>
      <c r="D6" s="165"/>
      <c r="E6" s="165"/>
      <c r="F6" s="165"/>
      <c r="G6" s="165"/>
      <c r="H6" s="165"/>
      <c r="I6" s="165"/>
      <c r="J6" s="165"/>
      <c r="K6" s="165"/>
      <c r="L6" s="87"/>
      <c r="M6" s="683"/>
      <c r="N6" s="683"/>
      <c r="O6" s="87" t="s">
        <v>97</v>
      </c>
      <c r="P6" s="688" t="str">
        <f>+表紙!F47</f>
        <v>若築建設株式会社　横浜支店</v>
      </c>
      <c r="Q6" s="688"/>
      <c r="R6" s="688"/>
      <c r="S6" s="688"/>
      <c r="T6" s="688"/>
      <c r="U6" s="688"/>
      <c r="V6" s="683"/>
      <c r="W6" s="683"/>
      <c r="X6" s="683"/>
      <c r="Y6" s="683"/>
      <c r="Z6" s="683"/>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9.1"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84" t="s">
        <v>233</v>
      </c>
      <c r="D9" s="684"/>
      <c r="E9" s="684"/>
      <c r="F9" s="685"/>
      <c r="G9" s="323">
        <f>IF(ｱ.燃え殻!D24&gt;0,ｱ.燃え殻!D24,IF(G$19&gt;0,"0",0))</f>
        <v>0</v>
      </c>
      <c r="H9" s="323">
        <f>IF(ｲ.汚泥!D24&gt;0,ｲ.汚泥!D24,IF(H$19&gt;0,"0",0))</f>
        <v>20</v>
      </c>
      <c r="I9" s="323" t="str">
        <f>IF(ｳ.廃油!D24&gt;0,ｳ.廃油!D24,IF(I$19&gt;0,"0",0))</f>
        <v>0</v>
      </c>
      <c r="J9" s="323">
        <f>IF(ｴ.廃酸!$D24&gt;0,ｴ.廃酸!D24,IF(J$19&gt;0,"0",0))</f>
        <v>0</v>
      </c>
      <c r="K9" s="323">
        <f>IF(ｵ.廃ｱﾙｶﾘ!$D24&gt;0,ｵ.廃ｱﾙｶﾘ!D24,IF(K$19&gt;0,"0",0))</f>
        <v>0</v>
      </c>
      <c r="L9" s="323">
        <f>IF(ｶ.廃ﾌﾟﾗ類!D24&gt;0,ｶ.廃ﾌﾟﾗ類!D24,IF(L$19&gt;0,"0",0))</f>
        <v>10</v>
      </c>
      <c r="M9" s="323">
        <f>IF(ｷ.紙くず!D24&gt;0,ｷ.紙くず!D24,IF(M$19&gt;0,"0",0))</f>
        <v>5</v>
      </c>
      <c r="N9" s="323">
        <f>IF(ｸ.木くず!D24&gt;0,ｸ.木くず!D24,IF(N$19&gt;0,"0",0))</f>
        <v>80</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0</v>
      </c>
      <c r="T9" s="323">
        <f>IF(ｾ.ｶﾞﾗｽ･ｺﾝｸﾘ･陶磁器くず!D24&gt;0,ｾ.ｶﾞﾗｽ･ｺﾝｸﾘ･陶磁器くず!D24,IF(T$19&gt;0,"0",0))</f>
        <v>3.5</v>
      </c>
      <c r="U9" s="323">
        <f>IF(ｿ.鉱さい!D24&gt;0,ｿ.鉱さい!D24,IF(U$19&gt;0,"0",0))</f>
        <v>0</v>
      </c>
      <c r="V9" s="323">
        <f>IF(ﾀ.がれき類!D24&gt;0,ﾀ.がれき類!D24,IF(V$19&gt;0,"0",0))</f>
        <v>2700</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20</v>
      </c>
      <c r="AA9" s="325">
        <f>IF(SUM(G9:Z9)&gt;0,SUM(G9:Z9),IF(AA$19&gt;0,"0",0))</f>
        <v>2838.5</v>
      </c>
    </row>
    <row r="10" spans="2:27" ht="24" customHeight="1" x14ac:dyDescent="0.15">
      <c r="B10" s="169" t="s">
        <v>355</v>
      </c>
      <c r="C10" s="677" t="s">
        <v>322</v>
      </c>
      <c r="D10" s="677"/>
      <c r="E10" s="677"/>
      <c r="F10" s="678"/>
      <c r="G10" s="326">
        <f>IF(ｱ.燃え殻!D25&gt;0,ｱ.燃え殻!D25,IF(G$19&gt;0,"0",0))</f>
        <v>0</v>
      </c>
      <c r="H10" s="326" t="str">
        <f>IF(ｲ.汚泥!D25&gt;0,ｲ.汚泥!D25,IF(H$19&gt;0,"0",0))</f>
        <v>0</v>
      </c>
      <c r="I10" s="326" t="str">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79" t="s">
        <v>323</v>
      </c>
      <c r="D11" s="679"/>
      <c r="E11" s="679"/>
      <c r="F11" s="680"/>
      <c r="G11" s="329">
        <f>IF(ｱ.燃え殻!D26&gt;0,ｱ.燃え殻!D26,IF(G$19&gt;0,"0",0))</f>
        <v>0</v>
      </c>
      <c r="H11" s="329" t="str">
        <f>IF(ｲ.汚泥!D26&gt;0,ｲ.汚泥!D26,IF(H$19&gt;0,"0",0))</f>
        <v>0</v>
      </c>
      <c r="I11" s="329" t="str">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79" t="s">
        <v>324</v>
      </c>
      <c r="D12" s="679"/>
      <c r="E12" s="679"/>
      <c r="F12" s="680"/>
      <c r="G12" s="329">
        <f>IF(ｱ.燃え殻!D27&gt;0,ｱ.燃え殻!D27,IF(G$19&gt;0,"0",0))</f>
        <v>0</v>
      </c>
      <c r="H12" s="329" t="str">
        <f>IF(ｲ.汚泥!D27&gt;0,ｲ.汚泥!D27,IF(H$19&gt;0,"0",0))</f>
        <v>0</v>
      </c>
      <c r="I12" s="329" t="str">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81" t="s">
        <v>325</v>
      </c>
      <c r="D13" s="646"/>
      <c r="E13" s="646"/>
      <c r="F13" s="647"/>
      <c r="G13" s="329">
        <f>IF(ｱ.燃え殻!D28&gt;0,ｱ.燃え殻!D28,IF(G$19&gt;0,"0",0))</f>
        <v>0</v>
      </c>
      <c r="H13" s="329" t="str">
        <f>IF(ｲ.汚泥!D28&gt;0,ｲ.汚泥!D28,IF(H$19&gt;0,"0",0))</f>
        <v>0</v>
      </c>
      <c r="I13" s="329" t="str">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79" t="s">
        <v>243</v>
      </c>
      <c r="D14" s="679"/>
      <c r="E14" s="679"/>
      <c r="F14" s="680"/>
      <c r="G14" s="329">
        <f>IF(ｱ.燃え殻!D29&gt;0,ｱ.燃え殻!D29,IF(G$19&gt;0,"0",0))</f>
        <v>0</v>
      </c>
      <c r="H14" s="329">
        <f>IF(ｲ.汚泥!D29&gt;0,ｲ.汚泥!D29,IF(H$19&gt;0,"0",0))</f>
        <v>20</v>
      </c>
      <c r="I14" s="329" t="str">
        <f>IF(ｳ.廃油!D29&gt;0,ｳ.廃油!D29,IF(I$19&gt;0,"0",0))</f>
        <v>0</v>
      </c>
      <c r="J14" s="329">
        <f>IF(ｴ.廃酸!$D29&gt;0,ｴ.廃酸!D29,IF(J$19&gt;0,"0",0))</f>
        <v>0</v>
      </c>
      <c r="K14" s="329">
        <f>IF(ｵ.廃ｱﾙｶﾘ!$D29&gt;0,ｵ.廃ｱﾙｶﾘ!D29,IF(K$19&gt;0,"0",0))</f>
        <v>0</v>
      </c>
      <c r="L14" s="329">
        <f>IF(ｶ.廃ﾌﾟﾗ類!D29&gt;0,ｶ.廃ﾌﾟﾗ類!D29,IF(L$19&gt;0,"0",0))</f>
        <v>10</v>
      </c>
      <c r="M14" s="329">
        <f>IF(ｷ.紙くず!D29&gt;0,ｷ.紙くず!D29,IF(M$19&gt;0,"0",0))</f>
        <v>5</v>
      </c>
      <c r="N14" s="329">
        <f>IF(ｸ.木くず!D29&gt;0,ｸ.木くず!D29,IF(N$19&gt;0,"0",0))</f>
        <v>80</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0</v>
      </c>
      <c r="T14" s="329">
        <f>IF(ｾ.ｶﾞﾗｽ･ｺﾝｸﾘ･陶磁器くず!D29&gt;0,ｾ.ｶﾞﾗｽ･ｺﾝｸﾘ･陶磁器くず!D29,IF(T$19&gt;0,"0",0))</f>
        <v>3.5</v>
      </c>
      <c r="U14" s="329">
        <f>IF(ｿ.鉱さい!D29&gt;0,ｿ.鉱さい!D29,IF(U$19&gt;0,"0",0))</f>
        <v>0</v>
      </c>
      <c r="V14" s="329">
        <f>IF(ﾀ.がれき類!D29&gt;0,ﾀ.がれき類!D29,IF(V$19&gt;0,"0",0))</f>
        <v>2700</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20</v>
      </c>
      <c r="AA14" s="331">
        <f t="shared" si="0"/>
        <v>2838.5</v>
      </c>
    </row>
    <row r="15" spans="2:27" ht="24" customHeight="1" x14ac:dyDescent="0.15">
      <c r="B15" s="169" t="s">
        <v>246</v>
      </c>
      <c r="C15" s="679" t="s">
        <v>244</v>
      </c>
      <c r="D15" s="679"/>
      <c r="E15" s="679"/>
      <c r="F15" s="680"/>
      <c r="G15" s="329">
        <f>IF(ｱ.燃え殻!D30&gt;0,ｱ.燃え殻!D30,IF(G$19&gt;0,"0",0))</f>
        <v>0</v>
      </c>
      <c r="H15" s="329" t="str">
        <f>IF(ｲ.汚泥!D30&gt;0,ｲ.汚泥!D30,IF(H$19&gt;0,"0",0))</f>
        <v>0</v>
      </c>
      <c r="I15" s="329" t="str">
        <f>IF(ｳ.廃油!D30&gt;0,ｳ.廃油!D30,IF(I$19&gt;0,"0",0))</f>
        <v>0</v>
      </c>
      <c r="J15" s="329">
        <f>IF(ｴ.廃酸!$D30&gt;0,ｴ.廃酸!D30,IF(J$19&gt;0,"0",0))</f>
        <v>0</v>
      </c>
      <c r="K15" s="329">
        <f>IF(ｵ.廃ｱﾙｶﾘ!$D30&gt;0,ｵ.廃ｱﾙｶﾘ!D30,IF(K$19&gt;0,"0",0))</f>
        <v>0</v>
      </c>
      <c r="L15" s="329" t="str">
        <f>IF(ｶ.廃ﾌﾟﾗ類!D30&gt;0,ｶ.廃ﾌﾟﾗ類!D30,IF(L$19&gt;0,"0",0))</f>
        <v>0</v>
      </c>
      <c r="M15" s="329" t="str">
        <f>IF(ｷ.紙くず!D30&gt;0,ｷ.紙くず!D30,IF(M$19&gt;0,"0",0))</f>
        <v>0</v>
      </c>
      <c r="N15" s="329" t="str">
        <f>IF(ｸ.木くず!D30&gt;0,ｸ.木くず!D30,IF(N$19&gt;0,"0",0))</f>
        <v>0</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f>IF(ｽ.金属くず!D30&gt;0,ｽ.金属くず!D30,IF(S$19&gt;0,"0",0))</f>
        <v>0</v>
      </c>
      <c r="T15" s="329" t="str">
        <f>IF(ｾ.ｶﾞﾗｽ･ｺﾝｸﾘ･陶磁器くず!D30&gt;0,ｾ.ｶﾞﾗｽ･ｺﾝｸﾘ･陶磁器くず!D30,IF(T$19&gt;0,"0",0))</f>
        <v>0</v>
      </c>
      <c r="U15" s="329">
        <f>IF(ｿ.鉱さい!D30&gt;0,ｿ.鉱さい!D30,IF(U$19&gt;0,"0",0))</f>
        <v>0</v>
      </c>
      <c r="V15" s="329" t="str">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t="str">
        <f>IF(ﾄ.混合廃棄物その他!D30&gt;0,ﾄ.混合廃棄物その他!D30,IF(Z$19&gt;0,"0",0))</f>
        <v>0</v>
      </c>
      <c r="AA15" s="331" t="str">
        <f t="shared" si="0"/>
        <v>0</v>
      </c>
    </row>
    <row r="16" spans="2:27" ht="24" customHeight="1" x14ac:dyDescent="0.15">
      <c r="B16" s="169" t="s">
        <v>247</v>
      </c>
      <c r="C16" s="679" t="s">
        <v>245</v>
      </c>
      <c r="D16" s="679"/>
      <c r="E16" s="679"/>
      <c r="F16" s="680"/>
      <c r="G16" s="329">
        <f>IF(ｱ.燃え殻!D31&gt;0,ｱ.燃え殻!D31,IF(G$19&gt;0,"0",0))</f>
        <v>0</v>
      </c>
      <c r="H16" s="329">
        <f>IF(ｲ.汚泥!D31&gt;0,ｲ.汚泥!D31,IF(H$19&gt;0,"0",0))</f>
        <v>20</v>
      </c>
      <c r="I16" s="329" t="str">
        <f>IF(ｳ.廃油!D31&gt;0,ｳ.廃油!D31,IF(I$19&gt;0,"0",0))</f>
        <v>0</v>
      </c>
      <c r="J16" s="329">
        <f>IF(ｴ.廃酸!$D31&gt;0,ｴ.廃酸!D31,IF(J$19&gt;0,"0",0))</f>
        <v>0</v>
      </c>
      <c r="K16" s="329">
        <f>IF(ｵ.廃ｱﾙｶﾘ!$D31&gt;0,ｵ.廃ｱﾙｶﾘ!D31,IF(K$19&gt;0,"0",0))</f>
        <v>0</v>
      </c>
      <c r="L16" s="329">
        <f>IF(ｶ.廃ﾌﾟﾗ類!D31&gt;0,ｶ.廃ﾌﾟﾗ類!D31,IF(L$19&gt;0,"0",0))</f>
        <v>10</v>
      </c>
      <c r="M16" s="329">
        <f>IF(ｷ.紙くず!D31&gt;0,ｷ.紙くず!D31,IF(M$19&gt;0,"0",0))</f>
        <v>5</v>
      </c>
      <c r="N16" s="329">
        <f>IF(ｸ.木くず!D31&gt;0,ｸ.木くず!D31,IF(N$19&gt;0,"0",0))</f>
        <v>80</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0</v>
      </c>
      <c r="T16" s="329">
        <f>IF(ｾ.ｶﾞﾗｽ･ｺﾝｸﾘ･陶磁器くず!D31&gt;0,ｾ.ｶﾞﾗｽ･ｺﾝｸﾘ･陶磁器くず!D31,IF(T$19&gt;0,"0",0))</f>
        <v>3.5</v>
      </c>
      <c r="U16" s="329">
        <f>IF(ｿ.鉱さい!D31&gt;0,ｿ.鉱さい!D31,IF(U$19&gt;0,"0",0))</f>
        <v>0</v>
      </c>
      <c r="V16" s="329">
        <f>IF(ﾀ.がれき類!D31&gt;0,ﾀ.がれき類!D31,IF(V$19&gt;0,"0",0))</f>
        <v>2700</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20</v>
      </c>
      <c r="AA16" s="331">
        <f t="shared" si="0"/>
        <v>2838.5</v>
      </c>
    </row>
    <row r="17" spans="2:27" ht="24" customHeight="1" x14ac:dyDescent="0.15">
      <c r="B17" s="169"/>
      <c r="C17" s="679" t="s">
        <v>444</v>
      </c>
      <c r="D17" s="679"/>
      <c r="E17" s="679"/>
      <c r="F17" s="680"/>
      <c r="G17" s="329">
        <f>IF(ｱ.燃え殻!D32&gt;0,ｱ.燃え殻!D32,IF(G$19&gt;0,"0",0))</f>
        <v>0</v>
      </c>
      <c r="H17" s="329" t="str">
        <f>IF(ｲ.汚泥!D32&gt;0,ｲ.汚泥!D32,IF(H$19&gt;0,"0",0))</f>
        <v>0</v>
      </c>
      <c r="I17" s="329" t="str">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75" t="s">
        <v>394</v>
      </c>
      <c r="E18" s="675"/>
      <c r="F18" s="676"/>
      <c r="G18" s="332">
        <f>IF(ｱ.燃え殻!D33&gt;0,ｱ.燃え殻!D33,IF(G$19&gt;0,"0",0))</f>
        <v>0</v>
      </c>
      <c r="H18" s="332" t="str">
        <f>IF(ｲ.汚泥!D33&gt;0,ｲ.汚泥!D33,IF(H$19&gt;0,"0",0))</f>
        <v>0</v>
      </c>
      <c r="I18" s="332" t="str">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5" t="s">
        <v>337</v>
      </c>
      <c r="E19" s="665"/>
      <c r="F19" s="666"/>
      <c r="G19" s="335">
        <f t="shared" ref="G19:Z19" si="1">+G37+G25+G23+G22+G21-G20</f>
        <v>0</v>
      </c>
      <c r="H19" s="335">
        <f t="shared" si="1"/>
        <v>30.9</v>
      </c>
      <c r="I19" s="335">
        <f t="shared" si="1"/>
        <v>0.7</v>
      </c>
      <c r="J19" s="335">
        <f t="shared" si="1"/>
        <v>0</v>
      </c>
      <c r="K19" s="335">
        <f t="shared" si="1"/>
        <v>0</v>
      </c>
      <c r="L19" s="335">
        <f t="shared" si="1"/>
        <v>31.4</v>
      </c>
      <c r="M19" s="335">
        <f t="shared" si="1"/>
        <v>52.9</v>
      </c>
      <c r="N19" s="335">
        <f t="shared" si="1"/>
        <v>24.3</v>
      </c>
      <c r="O19" s="335">
        <f t="shared" si="1"/>
        <v>0</v>
      </c>
      <c r="P19" s="335">
        <f t="shared" si="1"/>
        <v>0</v>
      </c>
      <c r="Q19" s="335">
        <f t="shared" si="1"/>
        <v>0</v>
      </c>
      <c r="R19" s="335">
        <f t="shared" si="1"/>
        <v>0</v>
      </c>
      <c r="S19" s="335">
        <f t="shared" si="1"/>
        <v>0</v>
      </c>
      <c r="T19" s="335">
        <f t="shared" si="1"/>
        <v>31.4</v>
      </c>
      <c r="U19" s="335">
        <f t="shared" si="1"/>
        <v>0</v>
      </c>
      <c r="V19" s="335">
        <f t="shared" si="1"/>
        <v>1476.1</v>
      </c>
      <c r="W19" s="335">
        <f t="shared" si="1"/>
        <v>0</v>
      </c>
      <c r="X19" s="335">
        <f t="shared" si="1"/>
        <v>0</v>
      </c>
      <c r="Y19" s="335">
        <f t="shared" si="1"/>
        <v>0</v>
      </c>
      <c r="Z19" s="336">
        <f t="shared" si="1"/>
        <v>61</v>
      </c>
      <c r="AA19" s="337">
        <f t="shared" ref="AA19:AA25" si="2">SUM(G19:Z19)</f>
        <v>1708.6999999999998</v>
      </c>
    </row>
    <row r="20" spans="2:27" ht="24" customHeight="1" thickBot="1" x14ac:dyDescent="0.2">
      <c r="B20" s="167"/>
      <c r="C20" s="218" t="s">
        <v>234</v>
      </c>
      <c r="D20" s="667" t="s">
        <v>235</v>
      </c>
      <c r="E20" s="667"/>
      <c r="F20" s="668"/>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69" t="s">
        <v>286</v>
      </c>
      <c r="F21" s="670"/>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61" t="s">
        <v>287</v>
      </c>
      <c r="F22" s="662"/>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1" t="s">
        <v>288</v>
      </c>
      <c r="F23" s="672"/>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3" t="s">
        <v>273</v>
      </c>
      <c r="F25" s="674"/>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3" t="s">
        <v>175</v>
      </c>
      <c r="D26" s="395" t="s">
        <v>21</v>
      </c>
      <c r="E26" s="659" t="s">
        <v>290</v>
      </c>
      <c r="F26" s="660"/>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3"/>
      <c r="D27" s="172" t="s">
        <v>25</v>
      </c>
      <c r="E27" s="659" t="s">
        <v>291</v>
      </c>
      <c r="F27" s="660"/>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4"/>
      <c r="D28" s="65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4"/>
      <c r="D29" s="65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6" customHeight="1" x14ac:dyDescent="0.15">
      <c r="B30" s="169" t="s">
        <v>355</v>
      </c>
      <c r="C30" s="664"/>
      <c r="D30" s="65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4"/>
      <c r="D31" s="123" t="s">
        <v>179</v>
      </c>
      <c r="E31" s="659" t="s">
        <v>295</v>
      </c>
      <c r="F31" s="660"/>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50" t="s">
        <v>174</v>
      </c>
      <c r="D37" s="123" t="s">
        <v>180</v>
      </c>
      <c r="E37" s="657" t="s">
        <v>237</v>
      </c>
      <c r="F37" s="658"/>
      <c r="G37" s="371">
        <f t="shared" ref="G37:Z37" si="8">+G38+G42</f>
        <v>0</v>
      </c>
      <c r="H37" s="371">
        <f t="shared" si="8"/>
        <v>30.9</v>
      </c>
      <c r="I37" s="371">
        <f t="shared" si="8"/>
        <v>0.7</v>
      </c>
      <c r="J37" s="371">
        <f t="shared" si="8"/>
        <v>0</v>
      </c>
      <c r="K37" s="371">
        <f t="shared" si="8"/>
        <v>0</v>
      </c>
      <c r="L37" s="371">
        <f t="shared" si="8"/>
        <v>31.4</v>
      </c>
      <c r="M37" s="371">
        <f t="shared" si="8"/>
        <v>52.9</v>
      </c>
      <c r="N37" s="371">
        <f t="shared" si="8"/>
        <v>24.3</v>
      </c>
      <c r="O37" s="371">
        <f t="shared" si="8"/>
        <v>0</v>
      </c>
      <c r="P37" s="371">
        <f t="shared" si="8"/>
        <v>0</v>
      </c>
      <c r="Q37" s="371">
        <f t="shared" si="8"/>
        <v>0</v>
      </c>
      <c r="R37" s="371">
        <f t="shared" si="8"/>
        <v>0</v>
      </c>
      <c r="S37" s="371">
        <f t="shared" si="8"/>
        <v>0</v>
      </c>
      <c r="T37" s="371">
        <f t="shared" si="8"/>
        <v>31.4</v>
      </c>
      <c r="U37" s="371">
        <f t="shared" si="8"/>
        <v>0</v>
      </c>
      <c r="V37" s="371">
        <f t="shared" si="8"/>
        <v>1476.1</v>
      </c>
      <c r="W37" s="371">
        <f t="shared" si="8"/>
        <v>0</v>
      </c>
      <c r="X37" s="371">
        <f t="shared" si="8"/>
        <v>0</v>
      </c>
      <c r="Y37" s="371">
        <f t="shared" si="8"/>
        <v>0</v>
      </c>
      <c r="Z37" s="372">
        <f t="shared" si="8"/>
        <v>61</v>
      </c>
      <c r="AA37" s="373">
        <f t="shared" si="4"/>
        <v>1708.6999999999998</v>
      </c>
    </row>
    <row r="38" spans="2:27" ht="24" customHeight="1" x14ac:dyDescent="0.15">
      <c r="B38" s="167"/>
      <c r="C38" s="650"/>
      <c r="D38" s="208"/>
      <c r="E38" s="206" t="s">
        <v>264</v>
      </c>
      <c r="F38" s="394"/>
      <c r="G38" s="362">
        <f t="shared" ref="G38:Z38" si="9">SUM(G39:G41)</f>
        <v>0</v>
      </c>
      <c r="H38" s="362">
        <f t="shared" si="9"/>
        <v>30.9</v>
      </c>
      <c r="I38" s="362">
        <f t="shared" si="9"/>
        <v>0.7</v>
      </c>
      <c r="J38" s="362">
        <f t="shared" si="9"/>
        <v>0</v>
      </c>
      <c r="K38" s="362">
        <f t="shared" si="9"/>
        <v>0</v>
      </c>
      <c r="L38" s="362">
        <f t="shared" si="9"/>
        <v>31.4</v>
      </c>
      <c r="M38" s="362">
        <f t="shared" si="9"/>
        <v>0</v>
      </c>
      <c r="N38" s="362">
        <f t="shared" si="9"/>
        <v>0</v>
      </c>
      <c r="O38" s="362">
        <f t="shared" si="9"/>
        <v>0</v>
      </c>
      <c r="P38" s="362">
        <f t="shared" si="9"/>
        <v>0</v>
      </c>
      <c r="Q38" s="362">
        <f t="shared" si="9"/>
        <v>0</v>
      </c>
      <c r="R38" s="362">
        <f t="shared" si="9"/>
        <v>0</v>
      </c>
      <c r="S38" s="362">
        <f t="shared" si="9"/>
        <v>0</v>
      </c>
      <c r="T38" s="362">
        <f t="shared" si="9"/>
        <v>0</v>
      </c>
      <c r="U38" s="362">
        <f t="shared" si="9"/>
        <v>0</v>
      </c>
      <c r="V38" s="362">
        <f t="shared" si="9"/>
        <v>1476.1</v>
      </c>
      <c r="W38" s="362">
        <f t="shared" si="9"/>
        <v>0</v>
      </c>
      <c r="X38" s="362">
        <f t="shared" si="9"/>
        <v>0</v>
      </c>
      <c r="Y38" s="362">
        <f t="shared" si="9"/>
        <v>0</v>
      </c>
      <c r="Z38" s="363">
        <f t="shared" si="9"/>
        <v>0</v>
      </c>
      <c r="AA38" s="364">
        <f t="shared" si="4"/>
        <v>1539.1</v>
      </c>
    </row>
    <row r="39" spans="2:27" ht="24" customHeight="1" x14ac:dyDescent="0.15">
      <c r="B39" s="167"/>
      <c r="C39" s="650"/>
      <c r="D39" s="209"/>
      <c r="E39" s="204"/>
      <c r="F39" s="202" t="s">
        <v>236</v>
      </c>
      <c r="G39" s="365">
        <f>+ｱ.燃え殻!$AA$28</f>
        <v>0</v>
      </c>
      <c r="H39" s="365">
        <f>+ｲ.汚泥!$AA$28</f>
        <v>0</v>
      </c>
      <c r="I39" s="365">
        <f>+ｳ.廃油!$AA$28</f>
        <v>0</v>
      </c>
      <c r="J39" s="365">
        <f>+ｴ.廃酸!$AA$28</f>
        <v>0</v>
      </c>
      <c r="K39" s="365">
        <f>+ｵ.廃ｱﾙｶﾘ!$AA$28</f>
        <v>0</v>
      </c>
      <c r="L39" s="365">
        <f>+ｶ.廃ﾌﾟﾗ類!$AA$28</f>
        <v>31.4</v>
      </c>
      <c r="M39" s="365">
        <f>+ｷ.紙くず!$AA$28</f>
        <v>0</v>
      </c>
      <c r="N39" s="365">
        <f>+ｸ.木くず!$AA$28</f>
        <v>0</v>
      </c>
      <c r="O39" s="365">
        <f>+ｹ.繊維くず!$AA$28</f>
        <v>0</v>
      </c>
      <c r="P39" s="365">
        <f>+ｺ.動植物性残さ!$AA$28</f>
        <v>0</v>
      </c>
      <c r="Q39" s="365">
        <f>+ｻ.動物系固形不要物!$AA$28</f>
        <v>0</v>
      </c>
      <c r="R39" s="365">
        <f>+ｼ.ｺﾞﾑくず!$AA$28</f>
        <v>0</v>
      </c>
      <c r="S39" s="365">
        <f>+ｽ.金属くず!$AA$28</f>
        <v>0</v>
      </c>
      <c r="T39" s="365">
        <f>+ｾ.ｶﾞﾗｽ･ｺﾝｸﾘ･陶磁器くず!$AA$28</f>
        <v>0</v>
      </c>
      <c r="U39" s="365">
        <f>+ｿ.鉱さい!$AA$28</f>
        <v>0</v>
      </c>
      <c r="V39" s="365">
        <f>+ﾀ.がれき類!$AA$28</f>
        <v>1476.1</v>
      </c>
      <c r="W39" s="365">
        <f>+ﾁ.動物のふん尿!$AA$28</f>
        <v>0</v>
      </c>
      <c r="X39" s="365">
        <f>+ﾂ.動物の死体!$AA$28</f>
        <v>0</v>
      </c>
      <c r="Y39" s="365">
        <f>+ﾃ.ばいじん!$AA$28</f>
        <v>0</v>
      </c>
      <c r="Z39" s="366">
        <f>+ﾄ.混合廃棄物その他!$AA$28</f>
        <v>0</v>
      </c>
      <c r="AA39" s="367">
        <f t="shared" si="4"/>
        <v>1507.5</v>
      </c>
    </row>
    <row r="40" spans="2:27" ht="24" customHeight="1" x14ac:dyDescent="0.15">
      <c r="B40" s="167"/>
      <c r="C40" s="650"/>
      <c r="D40" s="209"/>
      <c r="E40" s="204"/>
      <c r="F40" s="202" t="s">
        <v>263</v>
      </c>
      <c r="G40" s="365">
        <f>+ｱ.燃え殻!$AA$29</f>
        <v>0</v>
      </c>
      <c r="H40" s="365">
        <f>+ｲ.汚泥!$AA$29</f>
        <v>30.9</v>
      </c>
      <c r="I40" s="365">
        <f>+ｳ.廃油!$AA$29</f>
        <v>0.7</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31.599999999999998</v>
      </c>
    </row>
    <row r="41" spans="2:27" ht="24" customHeight="1" x14ac:dyDescent="0.15">
      <c r="B41" s="167"/>
      <c r="C41" s="65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5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52.9</v>
      </c>
      <c r="N42" s="368">
        <f>+ｸ.木くず!$R$33</f>
        <v>24.3</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31.4</v>
      </c>
      <c r="U42" s="368">
        <f>+ｿ.鉱さい!$R$33</f>
        <v>0</v>
      </c>
      <c r="V42" s="368">
        <f>+ﾀ.がれき類!$R$33</f>
        <v>0</v>
      </c>
      <c r="W42" s="368">
        <f>+ﾁ.動物のふん尿!$R$33</f>
        <v>0</v>
      </c>
      <c r="X42" s="368">
        <f>+ﾂ.動物の死体!$R$33</f>
        <v>0</v>
      </c>
      <c r="Y42" s="368">
        <f>+ﾃ.ばいじん!$R$33</f>
        <v>0</v>
      </c>
      <c r="Z42" s="369">
        <f>+ﾄ.混合廃棄物その他!$R$33</f>
        <v>61</v>
      </c>
      <c r="AA42" s="370">
        <f>SUM(G42:Z42)</f>
        <v>169.6</v>
      </c>
    </row>
    <row r="43" spans="2:27" ht="24" customHeight="1" x14ac:dyDescent="0.15">
      <c r="B43" s="167"/>
      <c r="C43" s="122" t="s">
        <v>238</v>
      </c>
      <c r="D43" s="655" t="s">
        <v>296</v>
      </c>
      <c r="E43" s="655"/>
      <c r="F43" s="656"/>
      <c r="G43" s="374">
        <f>+ｱ.燃え殻!$AL$27</f>
        <v>0</v>
      </c>
      <c r="H43" s="374">
        <f>+ｲ.汚泥!$AL$27</f>
        <v>30.9</v>
      </c>
      <c r="I43" s="374">
        <f>+ｳ.廃油!$AL$27</f>
        <v>0.7</v>
      </c>
      <c r="J43" s="374">
        <f>+ｴ.廃酸!$AL$27</f>
        <v>0</v>
      </c>
      <c r="K43" s="374">
        <f>+ｵ.廃ｱﾙｶﾘ!$AL$27</f>
        <v>0</v>
      </c>
      <c r="L43" s="374">
        <f>+ｶ.廃ﾌﾟﾗ類!$AL$27</f>
        <v>31.4</v>
      </c>
      <c r="M43" s="374">
        <f>+ｷ.紙くず!$AL$27</f>
        <v>52.9</v>
      </c>
      <c r="N43" s="374">
        <f>+ｸ.木くず!$AL$27</f>
        <v>24.3</v>
      </c>
      <c r="O43" s="374">
        <f>+ｹ.繊維くず!$AL$27</f>
        <v>0</v>
      </c>
      <c r="P43" s="374">
        <f>+ｺ.動植物性残さ!$AL$27</f>
        <v>0</v>
      </c>
      <c r="Q43" s="374">
        <f>+ｻ.動物系固形不要物!$AL$27</f>
        <v>0</v>
      </c>
      <c r="R43" s="374">
        <f>+ｼ.ｺﾞﾑくず!$AL$27</f>
        <v>0</v>
      </c>
      <c r="S43" s="374">
        <f>+ｽ.金属くず!$AL$27</f>
        <v>0</v>
      </c>
      <c r="T43" s="374">
        <f>+ｾ.ｶﾞﾗｽ･ｺﾝｸﾘ･陶磁器くず!$AL$27</f>
        <v>31.4</v>
      </c>
      <c r="U43" s="374">
        <f>+ｿ.鉱さい!$AL$27</f>
        <v>0</v>
      </c>
      <c r="V43" s="374">
        <f>+ﾀ.がれき類!$AL$27</f>
        <v>1476.1</v>
      </c>
      <c r="W43" s="374">
        <f>+ﾁ.動物のふん尿!$AL$27</f>
        <v>0</v>
      </c>
      <c r="X43" s="374">
        <f>+ﾂ.動物の死体!$AL$27</f>
        <v>0</v>
      </c>
      <c r="Y43" s="374">
        <f>+ﾃ.ばいじん!$AL$27</f>
        <v>0</v>
      </c>
      <c r="Z43" s="375">
        <f>+ﾄ.混合廃棄物その他!$AL$27</f>
        <v>61</v>
      </c>
      <c r="AA43" s="376">
        <f t="shared" si="4"/>
        <v>1708.6999999999998</v>
      </c>
    </row>
    <row r="44" spans="2:27" ht="24" customHeight="1" x14ac:dyDescent="0.15">
      <c r="B44" s="167"/>
      <c r="C44" s="174"/>
      <c r="D44" s="172" t="s">
        <v>189</v>
      </c>
      <c r="E44" s="659" t="s">
        <v>239</v>
      </c>
      <c r="F44" s="660"/>
      <c r="G44" s="377">
        <f>+ｱ.燃え殻!$AL$30</f>
        <v>0</v>
      </c>
      <c r="H44" s="377">
        <f>+ｲ.汚泥!$AL$30</f>
        <v>29.9</v>
      </c>
      <c r="I44" s="377">
        <f>+ｳ.廃油!$AL$30</f>
        <v>0.7</v>
      </c>
      <c r="J44" s="377">
        <f>+ｴ.廃酸!$AL$30</f>
        <v>0</v>
      </c>
      <c r="K44" s="377">
        <f>+ｵ.廃ｱﾙｶﾘ!$AL$30</f>
        <v>0</v>
      </c>
      <c r="L44" s="377">
        <f>+ｶ.廃ﾌﾟﾗ類!$AL$30</f>
        <v>3.9</v>
      </c>
      <c r="M44" s="377">
        <f>+ｷ.紙くず!$AL$30</f>
        <v>52.9</v>
      </c>
      <c r="N44" s="377">
        <f>+ｸ.木くず!$AL$30</f>
        <v>24.3</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31.4</v>
      </c>
      <c r="U44" s="377">
        <f>+ｿ.鉱さい!$AL$30</f>
        <v>0</v>
      </c>
      <c r="V44" s="377">
        <f>+ﾀ.がれき類!$AL$30</f>
        <v>353.6</v>
      </c>
      <c r="W44" s="377">
        <f>+ﾁ.動物のふん尿!$AL$30</f>
        <v>0</v>
      </c>
      <c r="X44" s="377">
        <f>+ﾂ.動物の死体!$AL$30</f>
        <v>0</v>
      </c>
      <c r="Y44" s="377">
        <f>+ﾃ.ばいじん!$AL$30</f>
        <v>0</v>
      </c>
      <c r="Z44" s="378">
        <f>+ﾄ.混合廃棄物その他!$AL$30</f>
        <v>4</v>
      </c>
      <c r="AA44" s="379">
        <f t="shared" si="4"/>
        <v>500.70000000000005</v>
      </c>
    </row>
    <row r="45" spans="2:27" ht="24" customHeight="1" x14ac:dyDescent="0.15">
      <c r="B45" s="167"/>
      <c r="C45" s="174"/>
      <c r="D45" s="392" t="s">
        <v>191</v>
      </c>
      <c r="E45" s="661" t="s">
        <v>240</v>
      </c>
      <c r="F45" s="662"/>
      <c r="G45" s="380">
        <f>+ｱ.燃え殻!$AS$24</f>
        <v>0</v>
      </c>
      <c r="H45" s="380">
        <f>+ｲ.汚泥!$AS$24</f>
        <v>0</v>
      </c>
      <c r="I45" s="380">
        <f>+ｳ.廃油!$AS$24</f>
        <v>0</v>
      </c>
      <c r="J45" s="380">
        <f>+ｴ.廃酸!$AS$24</f>
        <v>0</v>
      </c>
      <c r="K45" s="380">
        <f>+ｵ.廃ｱﾙｶﾘ!$AS$24</f>
        <v>0</v>
      </c>
      <c r="L45" s="380">
        <f>+ｶ.廃ﾌﾟﾗ類!$AS$24</f>
        <v>31.4</v>
      </c>
      <c r="M45" s="380">
        <f>+ｷ.紙くず!$AS$24</f>
        <v>0</v>
      </c>
      <c r="N45" s="380">
        <f>+ｸ.木くず!$AS$24</f>
        <v>0</v>
      </c>
      <c r="O45" s="380">
        <f>+ｹ.繊維くず!$AS$24</f>
        <v>0</v>
      </c>
      <c r="P45" s="380">
        <f>+ｺ.動植物性残さ!$AS$24</f>
        <v>0</v>
      </c>
      <c r="Q45" s="380">
        <f>+ｻ.動物系固形不要物!$AS$24</f>
        <v>0</v>
      </c>
      <c r="R45" s="380">
        <f>+ｼ.ｺﾞﾑくず!$AS$24</f>
        <v>0</v>
      </c>
      <c r="S45" s="380">
        <f>+ｽ.金属くず!$AS$24</f>
        <v>0</v>
      </c>
      <c r="T45" s="380">
        <f>+ｾ.ｶﾞﾗｽ･ｺﾝｸﾘ･陶磁器くず!$AS$24</f>
        <v>0</v>
      </c>
      <c r="U45" s="380">
        <f>+ｿ.鉱さい!$AS$24</f>
        <v>0</v>
      </c>
      <c r="V45" s="380">
        <f>+ﾀ.がれき類!$AS$24</f>
        <v>1476.1</v>
      </c>
      <c r="W45" s="380">
        <f>+ﾁ.動物のふん尿!$AS$24</f>
        <v>0</v>
      </c>
      <c r="X45" s="380">
        <f>+ﾂ.動物の死体!$AS$24</f>
        <v>0</v>
      </c>
      <c r="Y45" s="380">
        <f>+ﾃ.ばいじん!$AS$24</f>
        <v>0</v>
      </c>
      <c r="Z45" s="381">
        <f>+ﾄ.混合廃棄物その他!$AS$24</f>
        <v>0</v>
      </c>
      <c r="AA45" s="382">
        <f t="shared" si="4"/>
        <v>1507.5</v>
      </c>
    </row>
    <row r="46" spans="2:27" ht="24" customHeight="1" x14ac:dyDescent="0.15">
      <c r="B46" s="167"/>
      <c r="C46" s="174"/>
      <c r="D46" s="388" t="s">
        <v>193</v>
      </c>
      <c r="E46" s="646" t="s">
        <v>448</v>
      </c>
      <c r="F46" s="647"/>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85" customHeight="1" thickBot="1" x14ac:dyDescent="0.2">
      <c r="B47" s="168"/>
      <c r="C47" s="175"/>
      <c r="D47" s="173" t="s">
        <v>194</v>
      </c>
      <c r="E47" s="648" t="s">
        <v>449</v>
      </c>
      <c r="F47" s="64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20.100000000000001"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50.9</v>
      </c>
      <c r="I55" s="267">
        <f t="shared" si="10"/>
        <v>0.7</v>
      </c>
      <c r="J55" s="267">
        <f t="shared" si="10"/>
        <v>0</v>
      </c>
      <c r="K55" s="267">
        <f t="shared" si="10"/>
        <v>0</v>
      </c>
      <c r="L55" s="267">
        <f t="shared" si="10"/>
        <v>41.4</v>
      </c>
      <c r="M55" s="267">
        <f t="shared" si="10"/>
        <v>57.9</v>
      </c>
      <c r="N55" s="267">
        <f t="shared" si="10"/>
        <v>104.3</v>
      </c>
      <c r="O55" s="267">
        <f t="shared" si="10"/>
        <v>0</v>
      </c>
      <c r="P55" s="267">
        <f t="shared" si="10"/>
        <v>0</v>
      </c>
      <c r="Q55" s="267">
        <f t="shared" si="10"/>
        <v>0</v>
      </c>
      <c r="R55" s="267">
        <f t="shared" si="10"/>
        <v>0</v>
      </c>
      <c r="S55" s="267">
        <f t="shared" si="10"/>
        <v>0</v>
      </c>
      <c r="T55" s="267">
        <f t="shared" si="10"/>
        <v>34.9</v>
      </c>
      <c r="U55" s="267">
        <f t="shared" si="10"/>
        <v>0</v>
      </c>
      <c r="V55" s="267">
        <f t="shared" si="10"/>
        <v>4176.1000000000004</v>
      </c>
      <c r="W55" s="267">
        <f t="shared" si="10"/>
        <v>0</v>
      </c>
      <c r="X55" s="267">
        <f t="shared" si="10"/>
        <v>0</v>
      </c>
      <c r="Y55" s="267">
        <f t="shared" si="10"/>
        <v>0</v>
      </c>
      <c r="Z55" s="267">
        <f t="shared" si="10"/>
        <v>81</v>
      </c>
      <c r="AA55" s="268">
        <f>+AA9+AA19+AA20</f>
        <v>4547.2</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ageMargins left="0.59055118110236227" right="0.59055118110236227" top="0.62992125984251968" bottom="0.39370078740157483" header="0.51181102362204722" footer="0"/>
  <pageSetup paperSize="9" scale="51" orientation="landscape" horizontalDpi="1200" verticalDpi="12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875" style="21" customWidth="1"/>
    <col min="7" max="7" width="6.875" style="21" customWidth="1"/>
    <col min="8" max="8" width="13.875" style="21" customWidth="1"/>
    <col min="9" max="9" width="5.875" style="21" customWidth="1"/>
    <col min="10" max="10" width="3.875" style="21" customWidth="1"/>
    <col min="11" max="11" width="10.875" style="21" customWidth="1"/>
    <col min="12" max="12" width="6.875" style="21" customWidth="1"/>
    <col min="13" max="13" width="7.875" style="21" customWidth="1"/>
    <col min="14" max="14" width="6.875" style="21" customWidth="1"/>
    <col min="15" max="15" width="7.875" style="21" customWidth="1"/>
    <col min="16" max="16" width="2.125" style="21" customWidth="1"/>
    <col min="17" max="16384" width="9" style="21"/>
  </cols>
  <sheetData>
    <row r="1" spans="1:16" ht="16.350000000000001" customHeight="1" x14ac:dyDescent="0.15">
      <c r="C1" s="74" t="s">
        <v>274</v>
      </c>
    </row>
    <row r="2" spans="1:16" ht="16.350000000000001" customHeight="1" x14ac:dyDescent="0.15">
      <c r="C2" s="74"/>
    </row>
    <row r="3" spans="1:16" ht="14.1" customHeight="1" thickBot="1" x14ac:dyDescent="0.2">
      <c r="O3" s="98" t="s">
        <v>159</v>
      </c>
    </row>
    <row r="4" spans="1:16" ht="13.5" x14ac:dyDescent="0.15">
      <c r="A4" s="21">
        <v>14</v>
      </c>
      <c r="M4" s="493" t="s">
        <v>327</v>
      </c>
      <c r="N4" s="96" t="s">
        <v>113</v>
      </c>
      <c r="O4" s="97" t="s">
        <v>114</v>
      </c>
    </row>
    <row r="5" spans="1:16" ht="20.100000000000001" customHeight="1" thickBot="1" x14ac:dyDescent="0.2">
      <c r="A5" s="22" t="e">
        <f>+#REF!</f>
        <v>#REF!</v>
      </c>
      <c r="C5" s="21" t="s">
        <v>297</v>
      </c>
      <c r="M5" s="687"/>
      <c r="N5" s="234" t="str">
        <f>+表紙!N28</f>
        <v>○</v>
      </c>
      <c r="O5" s="235" t="str">
        <f>+表紙!O28</f>
        <v>　</v>
      </c>
    </row>
    <row r="6" spans="1:16" ht="13.5" x14ac:dyDescent="0.15">
      <c r="C6" s="444" t="s">
        <v>397</v>
      </c>
      <c r="D6" s="445"/>
      <c r="E6" s="445"/>
      <c r="F6" s="445"/>
      <c r="G6" s="445"/>
      <c r="H6" s="445"/>
      <c r="I6" s="445"/>
      <c r="J6" s="445"/>
      <c r="K6" s="445"/>
      <c r="L6" s="445"/>
      <c r="M6" s="445"/>
      <c r="N6" s="445"/>
      <c r="O6" s="445"/>
    </row>
    <row r="7" spans="1:16" ht="7.5" customHeight="1" x14ac:dyDescent="0.15">
      <c r="C7" s="75"/>
      <c r="D7" s="76"/>
      <c r="E7" s="76"/>
      <c r="F7" s="76"/>
      <c r="G7" s="76"/>
      <c r="H7" s="76"/>
      <c r="I7" s="76"/>
      <c r="J7" s="76"/>
      <c r="K7" s="76"/>
      <c r="L7" s="76"/>
      <c r="M7" s="76"/>
      <c r="N7" s="76"/>
      <c r="O7" s="77"/>
    </row>
    <row r="8" spans="1:16" ht="12" customHeight="1" x14ac:dyDescent="0.15">
      <c r="C8" s="470" t="s">
        <v>298</v>
      </c>
      <c r="D8" s="703"/>
      <c r="E8" s="703"/>
      <c r="F8" s="703"/>
      <c r="G8" s="703"/>
      <c r="H8" s="703"/>
      <c r="I8" s="703"/>
      <c r="J8" s="703"/>
      <c r="K8" s="703"/>
      <c r="L8" s="703"/>
      <c r="M8" s="703"/>
      <c r="N8" s="703"/>
      <c r="O8" s="704"/>
      <c r="P8" s="20"/>
    </row>
    <row r="9" spans="1:16" ht="12" customHeight="1" x14ac:dyDescent="0.15">
      <c r="C9" s="705"/>
      <c r="D9" s="706"/>
      <c r="E9" s="706"/>
      <c r="F9" s="706"/>
      <c r="G9" s="706"/>
      <c r="H9" s="706"/>
      <c r="I9" s="706"/>
      <c r="J9" s="706"/>
      <c r="K9" s="706"/>
      <c r="L9" s="706"/>
      <c r="M9" s="706"/>
      <c r="N9" s="706"/>
      <c r="O9" s="707"/>
    </row>
    <row r="10" spans="1:16" ht="10.35" customHeight="1" x14ac:dyDescent="0.15">
      <c r="C10" s="78"/>
      <c r="O10" s="79"/>
    </row>
    <row r="11" spans="1:16" ht="13.5" x14ac:dyDescent="0.15">
      <c r="C11" s="78"/>
      <c r="L11" s="708" t="str">
        <f>+表紙!L34</f>
        <v>令和  5 年   6月   20 日</v>
      </c>
      <c r="M11" s="709"/>
      <c r="N11" s="709"/>
      <c r="O11" s="710"/>
    </row>
    <row r="12" spans="1:16" ht="13.35" customHeight="1" x14ac:dyDescent="0.15">
      <c r="C12" s="78"/>
      <c r="O12" s="80"/>
    </row>
    <row r="13" spans="1:16" ht="13.5" x14ac:dyDescent="0.15">
      <c r="C13" s="711" t="str">
        <f>+表紙!C36</f>
        <v>横浜市長</v>
      </c>
      <c r="D13" s="712"/>
      <c r="E13" s="712"/>
      <c r="F13" s="712"/>
      <c r="G13" s="88" t="s">
        <v>5</v>
      </c>
      <c r="O13" s="79"/>
    </row>
    <row r="14" spans="1:16" ht="8.25" customHeight="1" x14ac:dyDescent="0.15">
      <c r="C14" s="78"/>
      <c r="O14" s="79"/>
    </row>
    <row r="15" spans="1:16" ht="13.35" customHeight="1" x14ac:dyDescent="0.15">
      <c r="A15" s="22">
        <v>3</v>
      </c>
      <c r="C15" s="78"/>
      <c r="H15" s="222" t="s">
        <v>272</v>
      </c>
      <c r="I15" s="222"/>
      <c r="O15" s="79"/>
    </row>
    <row r="16" spans="1:16" ht="26.25" customHeight="1" x14ac:dyDescent="0.15">
      <c r="C16" s="78"/>
      <c r="H16" s="23" t="s">
        <v>6</v>
      </c>
      <c r="I16" s="23"/>
      <c r="J16" s="700" t="str">
        <f>+表紙!J39</f>
        <v>横浜市中区尾上町1-6　ICON関内</v>
      </c>
      <c r="K16" s="700"/>
      <c r="L16" s="701"/>
      <c r="M16" s="701"/>
      <c r="N16" s="701"/>
      <c r="O16" s="702"/>
    </row>
    <row r="17" spans="1:15" ht="26.25" customHeight="1" x14ac:dyDescent="0.15">
      <c r="C17" s="78"/>
      <c r="H17" s="23" t="s">
        <v>7</v>
      </c>
      <c r="I17" s="23"/>
      <c r="J17" s="700" t="str">
        <f>+表紙!J40</f>
        <v>若築建設(株)横浜支店　支店長　田村康幸</v>
      </c>
      <c r="K17" s="700"/>
      <c r="L17" s="701"/>
      <c r="M17" s="701"/>
      <c r="N17" s="701"/>
      <c r="O17" s="702"/>
    </row>
    <row r="18" spans="1:15" x14ac:dyDescent="0.15">
      <c r="C18" s="78"/>
      <c r="J18" s="21" t="s">
        <v>8</v>
      </c>
      <c r="O18" s="79"/>
    </row>
    <row r="19" spans="1:15" x14ac:dyDescent="0.15">
      <c r="C19" s="78"/>
      <c r="J19" s="24" t="s">
        <v>9</v>
      </c>
      <c r="K19" s="24"/>
      <c r="L19" s="713" t="str">
        <f>IF(+表紙!L42="","",+表紙!L42)</f>
        <v>045-662-0814</v>
      </c>
      <c r="M19" s="713"/>
      <c r="N19" s="713"/>
      <c r="O19" s="714"/>
    </row>
    <row r="20" spans="1:15" x14ac:dyDescent="0.15">
      <c r="C20" s="78"/>
      <c r="J20" s="24"/>
      <c r="K20" s="24"/>
      <c r="O20" s="79"/>
    </row>
    <row r="21" spans="1:15" ht="6" customHeight="1" x14ac:dyDescent="0.15">
      <c r="C21" s="78"/>
      <c r="O21" s="79"/>
    </row>
    <row r="22" spans="1:15" ht="30" customHeight="1" x14ac:dyDescent="0.15">
      <c r="A22" s="22">
        <v>4</v>
      </c>
      <c r="C22" s="721" t="s">
        <v>398</v>
      </c>
      <c r="D22" s="722"/>
      <c r="E22" s="722"/>
      <c r="F22" s="722"/>
      <c r="G22" s="722"/>
      <c r="H22" s="722"/>
      <c r="I22" s="722"/>
      <c r="J22" s="722"/>
      <c r="K22" s="722"/>
      <c r="L22" s="722"/>
      <c r="M22" s="722"/>
      <c r="N22" s="722"/>
      <c r="O22" s="723"/>
    </row>
    <row r="23" spans="1:15" x14ac:dyDescent="0.15">
      <c r="C23" s="81"/>
      <c r="D23" s="25"/>
      <c r="E23" s="25"/>
      <c r="F23" s="25"/>
      <c r="G23" s="25"/>
      <c r="H23" s="25"/>
      <c r="I23" s="25"/>
      <c r="J23" s="25"/>
      <c r="K23" s="25"/>
      <c r="L23" s="25"/>
      <c r="M23" s="25"/>
      <c r="N23" s="25"/>
      <c r="O23" s="82"/>
    </row>
    <row r="24" spans="1:15" ht="18" customHeight="1" x14ac:dyDescent="0.15">
      <c r="C24" s="461" t="s">
        <v>10</v>
      </c>
      <c r="D24" s="498"/>
      <c r="E24" s="499"/>
      <c r="F24" s="730" t="str">
        <f>+表紙!F47</f>
        <v>若築建設株式会社　横浜支店</v>
      </c>
      <c r="G24" s="731"/>
      <c r="H24" s="732"/>
      <c r="I24" s="732"/>
      <c r="J24" s="732"/>
      <c r="K24" s="732"/>
      <c r="L24" s="732"/>
      <c r="M24" s="495" t="s">
        <v>112</v>
      </c>
      <c r="N24" s="735"/>
      <c r="O24" s="736"/>
    </row>
    <row r="25" spans="1:15" ht="18" customHeight="1" x14ac:dyDescent="0.15">
      <c r="C25" s="500"/>
      <c r="D25" s="501"/>
      <c r="E25" s="502"/>
      <c r="F25" s="733"/>
      <c r="G25" s="734"/>
      <c r="H25" s="734"/>
      <c r="I25" s="734"/>
      <c r="J25" s="734"/>
      <c r="K25" s="734"/>
      <c r="L25" s="734"/>
      <c r="M25" s="737">
        <f>表紙!M48</f>
        <v>2534</v>
      </c>
      <c r="N25" s="738"/>
      <c r="O25" s="739"/>
    </row>
    <row r="26" spans="1:15" ht="18" customHeight="1" x14ac:dyDescent="0.15">
      <c r="C26" s="461" t="s">
        <v>11</v>
      </c>
      <c r="D26" s="462"/>
      <c r="E26" s="463"/>
      <c r="F26" s="724" t="str">
        <f>+表紙!F49</f>
        <v>横浜市中区尾上町1-6</v>
      </c>
      <c r="G26" s="725"/>
      <c r="H26" s="725"/>
      <c r="I26" s="725"/>
      <c r="J26" s="725"/>
      <c r="K26" s="725"/>
      <c r="L26" s="126" t="s">
        <v>173</v>
      </c>
      <c r="M26" s="223"/>
      <c r="N26" s="728" t="str">
        <f>IF(+表紙!N49="","",+表紙!N49)</f>
        <v>045-662-0814</v>
      </c>
      <c r="O26" s="729"/>
    </row>
    <row r="27" spans="1:15" ht="18" customHeight="1" x14ac:dyDescent="0.15">
      <c r="C27" s="464"/>
      <c r="D27" s="465"/>
      <c r="E27" s="466"/>
      <c r="F27" s="726"/>
      <c r="G27" s="727"/>
      <c r="H27" s="727"/>
      <c r="I27" s="727"/>
      <c r="J27" s="727"/>
      <c r="K27" s="727"/>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689" t="str">
        <f>+表紙!F52</f>
        <v>Ｄ－建設業</v>
      </c>
      <c r="G29" s="691"/>
      <c r="H29" s="691"/>
      <c r="I29" s="691"/>
      <c r="J29" s="30" t="s">
        <v>47</v>
      </c>
      <c r="K29" s="30"/>
      <c r="L29" s="740" t="str">
        <f>+表紙!L52</f>
        <v>０６　総合工事業</v>
      </c>
      <c r="M29" s="740"/>
      <c r="N29" s="698"/>
      <c r="O29" s="699"/>
    </row>
    <row r="30" spans="1:15" ht="22.5" customHeight="1" x14ac:dyDescent="0.15">
      <c r="C30" s="299"/>
      <c r="D30" s="310" t="s">
        <v>19</v>
      </c>
      <c r="E30" s="311" t="s">
        <v>370</v>
      </c>
      <c r="F30" s="689" t="s">
        <v>371</v>
      </c>
      <c r="G30" s="412"/>
      <c r="H30" s="690"/>
      <c r="I30" s="689" t="s">
        <v>372</v>
      </c>
      <c r="J30" s="415"/>
      <c r="K30" s="425"/>
      <c r="L30" s="692">
        <f>+表紙!L53</f>
        <v>0</v>
      </c>
      <c r="M30" s="693"/>
      <c r="N30" s="312" t="s">
        <v>373</v>
      </c>
      <c r="O30" s="313"/>
    </row>
    <row r="31" spans="1:15" ht="22.5" customHeight="1" x14ac:dyDescent="0.15">
      <c r="C31" s="299"/>
      <c r="D31" s="298"/>
      <c r="E31" s="314"/>
      <c r="F31" s="689" t="s">
        <v>374</v>
      </c>
      <c r="G31" s="412"/>
      <c r="H31" s="690"/>
      <c r="I31" s="691" t="s">
        <v>375</v>
      </c>
      <c r="J31" s="415"/>
      <c r="K31" s="415"/>
      <c r="L31" s="692">
        <f>+表紙!L54</f>
        <v>1482</v>
      </c>
      <c r="M31" s="693"/>
      <c r="N31" s="312" t="s">
        <v>373</v>
      </c>
      <c r="O31" s="313"/>
    </row>
    <row r="32" spans="1:15" ht="22.5" customHeight="1" x14ac:dyDescent="0.15">
      <c r="C32" s="299"/>
      <c r="D32" s="418" t="s">
        <v>376</v>
      </c>
      <c r="E32" s="419"/>
      <c r="F32" s="689" t="s">
        <v>377</v>
      </c>
      <c r="G32" s="412"/>
      <c r="H32" s="690"/>
      <c r="I32" s="691" t="s">
        <v>378</v>
      </c>
      <c r="J32" s="415"/>
      <c r="K32" s="415"/>
      <c r="L32" s="692">
        <f>+表紙!L55</f>
        <v>0</v>
      </c>
      <c r="M32" s="693"/>
      <c r="N32" s="312" t="s">
        <v>379</v>
      </c>
      <c r="O32" s="313"/>
    </row>
    <row r="33" spans="3:15" ht="22.5" customHeight="1" x14ac:dyDescent="0.15">
      <c r="C33" s="299"/>
      <c r="D33" s="418"/>
      <c r="E33" s="419"/>
      <c r="F33" s="689" t="s">
        <v>380</v>
      </c>
      <c r="G33" s="412"/>
      <c r="H33" s="690"/>
      <c r="I33" s="691" t="s">
        <v>381</v>
      </c>
      <c r="J33" s="415"/>
      <c r="K33" s="415"/>
      <c r="L33" s="692">
        <f>+表紙!L56</f>
        <v>0</v>
      </c>
      <c r="M33" s="693"/>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694">
        <f>+表紙!F58</f>
        <v>0</v>
      </c>
      <c r="G35" s="695"/>
      <c r="H35" s="695"/>
      <c r="I35" s="695"/>
      <c r="J35" s="695"/>
      <c r="K35" s="695"/>
      <c r="L35" s="695"/>
      <c r="M35" s="695"/>
      <c r="N35" s="695"/>
      <c r="O35" s="696"/>
    </row>
    <row r="36" spans="3:15" ht="23.25" customHeight="1" x14ac:dyDescent="0.15">
      <c r="C36" s="304"/>
      <c r="D36" s="321" t="s">
        <v>24</v>
      </c>
      <c r="E36" s="322" t="s">
        <v>383</v>
      </c>
      <c r="F36" s="697">
        <f>+表紙!F59</f>
        <v>27</v>
      </c>
      <c r="G36" s="698"/>
      <c r="H36" s="698"/>
      <c r="I36" s="698"/>
      <c r="J36" s="698"/>
      <c r="K36" s="698"/>
      <c r="L36" s="698"/>
      <c r="M36" s="698"/>
      <c r="N36" s="698"/>
      <c r="O36" s="699"/>
    </row>
    <row r="37" spans="3:15" ht="23.25" customHeight="1" x14ac:dyDescent="0.15">
      <c r="C37" s="715" t="s">
        <v>299</v>
      </c>
      <c r="D37" s="716"/>
      <c r="E37" s="717"/>
      <c r="F37" s="718" t="str">
        <f>+表紙!F60</f>
        <v>令和 ４ 年 ４ 月 １ 日 ～ 令和 ５ 年 ３ 月 31 日（ １ 年間）</v>
      </c>
      <c r="G37" s="719"/>
      <c r="H37" s="719"/>
      <c r="I37" s="719"/>
      <c r="J37" s="719"/>
      <c r="K37" s="719"/>
      <c r="L37" s="719"/>
      <c r="M37" s="719"/>
      <c r="N37" s="719"/>
      <c r="O37" s="720"/>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746"/>
      <c r="D39" s="455" t="s">
        <v>300</v>
      </c>
      <c r="E39" s="457"/>
      <c r="F39" s="457"/>
      <c r="G39" s="456"/>
      <c r="H39" s="455" t="s">
        <v>320</v>
      </c>
      <c r="I39" s="456"/>
      <c r="J39" s="455" t="s">
        <v>301</v>
      </c>
      <c r="K39" s="457"/>
      <c r="L39" s="456"/>
      <c r="M39" s="455" t="s">
        <v>321</v>
      </c>
      <c r="N39" s="457"/>
      <c r="O39" s="456"/>
    </row>
    <row r="40" spans="3:15" ht="24.75" customHeight="1" x14ac:dyDescent="0.15">
      <c r="C40" s="747"/>
      <c r="D40" s="438" t="s">
        <v>302</v>
      </c>
      <c r="E40" s="439"/>
      <c r="F40" s="439"/>
      <c r="G40" s="440"/>
      <c r="H40" s="247">
        <f>+表紙!H63</f>
        <v>2838.5</v>
      </c>
      <c r="I40" s="242" t="s">
        <v>4</v>
      </c>
      <c r="J40" s="441" t="s">
        <v>326</v>
      </c>
      <c r="K40" s="442"/>
      <c r="L40" s="443"/>
      <c r="M40" s="741">
        <f>+表紙!M63</f>
        <v>2838.5</v>
      </c>
      <c r="N40" s="742">
        <f>+表紙!N63</f>
        <v>0</v>
      </c>
      <c r="O40" s="241" t="s">
        <v>4</v>
      </c>
    </row>
    <row r="41" spans="3:15" ht="24.75" customHeight="1" x14ac:dyDescent="0.15">
      <c r="C41" s="747"/>
      <c r="D41" s="438" t="s">
        <v>303</v>
      </c>
      <c r="E41" s="439"/>
      <c r="F41" s="439"/>
      <c r="G41" s="440"/>
      <c r="H41" s="247" t="str">
        <f>+表紙!H64</f>
        <v>0</v>
      </c>
      <c r="I41" s="242" t="s">
        <v>4</v>
      </c>
      <c r="J41" s="441" t="s">
        <v>307</v>
      </c>
      <c r="K41" s="442"/>
      <c r="L41" s="443"/>
      <c r="M41" s="741" t="str">
        <f>+表紙!M64</f>
        <v>0</v>
      </c>
      <c r="N41" s="742">
        <f>+表紙!N64</f>
        <v>0</v>
      </c>
      <c r="O41" s="31" t="s">
        <v>4</v>
      </c>
    </row>
    <row r="42" spans="3:15" ht="24.75" customHeight="1" x14ac:dyDescent="0.15">
      <c r="C42" s="747"/>
      <c r="D42" s="438" t="s">
        <v>304</v>
      </c>
      <c r="E42" s="439"/>
      <c r="F42" s="439"/>
      <c r="G42" s="440"/>
      <c r="H42" s="247" t="str">
        <f>+表紙!H65</f>
        <v>0</v>
      </c>
      <c r="I42" s="242" t="s">
        <v>4</v>
      </c>
      <c r="J42" s="743" t="s">
        <v>308</v>
      </c>
      <c r="K42" s="744"/>
      <c r="L42" s="745"/>
      <c r="M42" s="741">
        <f>+表紙!M65</f>
        <v>2838.5</v>
      </c>
      <c r="N42" s="742">
        <f>+表紙!N65</f>
        <v>0</v>
      </c>
      <c r="O42" s="181" t="s">
        <v>4</v>
      </c>
    </row>
    <row r="43" spans="3:15" ht="24.75" customHeight="1" x14ac:dyDescent="0.15">
      <c r="C43" s="176"/>
      <c r="D43" s="438" t="s">
        <v>305</v>
      </c>
      <c r="E43" s="439"/>
      <c r="F43" s="439"/>
      <c r="G43" s="440"/>
      <c r="H43" s="247" t="str">
        <f>+表紙!H66</f>
        <v>0</v>
      </c>
      <c r="I43" s="242" t="s">
        <v>4</v>
      </c>
      <c r="J43" s="743" t="s">
        <v>393</v>
      </c>
      <c r="K43" s="744"/>
      <c r="L43" s="745"/>
      <c r="M43" s="741" t="str">
        <f>+表紙!M66</f>
        <v>0</v>
      </c>
      <c r="N43" s="742">
        <f>+表紙!N66</f>
        <v>0</v>
      </c>
      <c r="O43" s="181" t="s">
        <v>4</v>
      </c>
    </row>
    <row r="44" spans="3:15" ht="24.75" customHeight="1" x14ac:dyDescent="0.15">
      <c r="C44" s="240"/>
      <c r="D44" s="438" t="s">
        <v>306</v>
      </c>
      <c r="E44" s="439"/>
      <c r="F44" s="439"/>
      <c r="G44" s="440"/>
      <c r="H44" s="247" t="str">
        <f>+表紙!H67</f>
        <v>0</v>
      </c>
      <c r="I44" s="242" t="s">
        <v>4</v>
      </c>
      <c r="J44" s="743" t="s">
        <v>394</v>
      </c>
      <c r="K44" s="744"/>
      <c r="L44" s="745"/>
      <c r="M44" s="741" t="str">
        <f>+表紙!M67</f>
        <v>0</v>
      </c>
      <c r="N44" s="742">
        <f>+表紙!N67</f>
        <v>0</v>
      </c>
      <c r="O44" s="181" t="s">
        <v>4</v>
      </c>
    </row>
    <row r="45" spans="3:15" ht="32.1" customHeight="1" x14ac:dyDescent="0.15">
      <c r="C45" s="748" t="s">
        <v>15</v>
      </c>
      <c r="D45" s="749"/>
      <c r="E45" s="750"/>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44" t="s">
        <v>419</v>
      </c>
      <c r="D47" s="751"/>
      <c r="E47" s="751"/>
      <c r="F47" s="751"/>
      <c r="G47" s="751"/>
      <c r="H47" s="751"/>
      <c r="I47" s="751"/>
      <c r="J47" s="751"/>
      <c r="K47" s="751"/>
      <c r="L47" s="751"/>
      <c r="M47" s="751"/>
      <c r="N47" s="751"/>
      <c r="O47" s="751"/>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28" t="s">
        <v>390</v>
      </c>
      <c r="E50" s="428"/>
      <c r="F50" s="428"/>
      <c r="G50" s="428"/>
      <c r="H50" s="428"/>
      <c r="I50" s="428"/>
      <c r="J50" s="428"/>
      <c r="K50" s="428"/>
      <c r="L50" s="428"/>
      <c r="M50" s="428"/>
      <c r="N50" s="428"/>
      <c r="O50" s="429"/>
    </row>
    <row r="51" spans="1:15" ht="15" customHeight="1" x14ac:dyDescent="0.15">
      <c r="C51" s="182">
        <v>2</v>
      </c>
      <c r="D51" s="428" t="s">
        <v>367</v>
      </c>
      <c r="E51" s="428"/>
      <c r="F51" s="428"/>
      <c r="G51" s="428"/>
      <c r="H51" s="428"/>
      <c r="I51" s="428"/>
      <c r="J51" s="428"/>
      <c r="K51" s="428"/>
      <c r="L51" s="428"/>
      <c r="M51" s="428"/>
      <c r="N51" s="428"/>
      <c r="O51" s="429"/>
    </row>
    <row r="52" spans="1:15" ht="15" customHeight="1" x14ac:dyDescent="0.15">
      <c r="C52" s="182"/>
      <c r="D52" s="428" t="s">
        <v>368</v>
      </c>
      <c r="E52" s="428"/>
      <c r="F52" s="428"/>
      <c r="G52" s="428"/>
      <c r="H52" s="428"/>
      <c r="I52" s="428"/>
      <c r="J52" s="428"/>
      <c r="K52" s="428"/>
      <c r="L52" s="428"/>
      <c r="M52" s="428"/>
      <c r="N52" s="428"/>
      <c r="O52" s="429"/>
    </row>
    <row r="53" spans="1:15" ht="39" customHeight="1" x14ac:dyDescent="0.15">
      <c r="C53" s="182"/>
      <c r="D53" s="428" t="s">
        <v>384</v>
      </c>
      <c r="E53" s="428"/>
      <c r="F53" s="428"/>
      <c r="G53" s="428"/>
      <c r="H53" s="428"/>
      <c r="I53" s="428"/>
      <c r="J53" s="428"/>
      <c r="K53" s="428"/>
      <c r="L53" s="428"/>
      <c r="M53" s="428"/>
      <c r="N53" s="428"/>
      <c r="O53" s="429"/>
    </row>
    <row r="54" spans="1:15" ht="28.35" customHeight="1" x14ac:dyDescent="0.15">
      <c r="A54" s="21"/>
      <c r="B54" s="21"/>
      <c r="C54" s="182">
        <v>3</v>
      </c>
      <c r="D54" s="428" t="s">
        <v>399</v>
      </c>
      <c r="E54" s="428"/>
      <c r="F54" s="428"/>
      <c r="G54" s="428"/>
      <c r="H54" s="428"/>
      <c r="I54" s="428"/>
      <c r="J54" s="428"/>
      <c r="K54" s="428"/>
      <c r="L54" s="428"/>
      <c r="M54" s="428"/>
      <c r="N54" s="428"/>
      <c r="O54" s="429"/>
    </row>
    <row r="55" spans="1:15" ht="28.35" customHeight="1" x14ac:dyDescent="0.15">
      <c r="A55" s="21"/>
      <c r="B55" s="21"/>
      <c r="C55" s="182">
        <v>4</v>
      </c>
      <c r="D55" s="428" t="s">
        <v>400</v>
      </c>
      <c r="E55" s="428"/>
      <c r="F55" s="428"/>
      <c r="G55" s="428"/>
      <c r="H55" s="428"/>
      <c r="I55" s="428"/>
      <c r="J55" s="428"/>
      <c r="K55" s="428"/>
      <c r="L55" s="428"/>
      <c r="M55" s="428"/>
      <c r="N55" s="428"/>
      <c r="O55" s="429"/>
    </row>
    <row r="56" spans="1:15" ht="15" customHeight="1" x14ac:dyDescent="0.15">
      <c r="A56" s="21"/>
      <c r="B56" s="21"/>
      <c r="C56" s="182"/>
      <c r="D56" s="183" t="s">
        <v>401</v>
      </c>
      <c r="E56" s="428" t="s">
        <v>314</v>
      </c>
      <c r="F56" s="428"/>
      <c r="G56" s="428"/>
      <c r="H56" s="428"/>
      <c r="I56" s="428"/>
      <c r="J56" s="428"/>
      <c r="K56" s="428"/>
      <c r="L56" s="428"/>
      <c r="M56" s="428"/>
      <c r="N56" s="428"/>
      <c r="O56" s="429"/>
    </row>
    <row r="57" spans="1:15" ht="15" customHeight="1" x14ac:dyDescent="0.15">
      <c r="A57" s="21"/>
      <c r="B57" s="21"/>
      <c r="C57" s="182"/>
      <c r="D57" s="183" t="s">
        <v>402</v>
      </c>
      <c r="E57" s="428" t="s">
        <v>403</v>
      </c>
      <c r="F57" s="428"/>
      <c r="G57" s="428"/>
      <c r="H57" s="428"/>
      <c r="I57" s="428"/>
      <c r="J57" s="428"/>
      <c r="K57" s="428"/>
      <c r="L57" s="428"/>
      <c r="M57" s="428"/>
      <c r="N57" s="428"/>
      <c r="O57" s="429"/>
    </row>
    <row r="58" spans="1:15" ht="15" customHeight="1" x14ac:dyDescent="0.15">
      <c r="A58" s="21"/>
      <c r="B58" s="21"/>
      <c r="C58" s="182"/>
      <c r="D58" s="183" t="s">
        <v>404</v>
      </c>
      <c r="E58" s="428" t="s">
        <v>405</v>
      </c>
      <c r="F58" s="428"/>
      <c r="G58" s="428"/>
      <c r="H58" s="428"/>
      <c r="I58" s="428"/>
      <c r="J58" s="428"/>
      <c r="K58" s="428"/>
      <c r="L58" s="428"/>
      <c r="M58" s="428"/>
      <c r="N58" s="428"/>
      <c r="O58" s="429"/>
    </row>
    <row r="59" spans="1:15" ht="15" customHeight="1" x14ac:dyDescent="0.15">
      <c r="A59" s="21"/>
      <c r="B59" s="21"/>
      <c r="C59" s="182"/>
      <c r="D59" s="183" t="s">
        <v>406</v>
      </c>
      <c r="E59" s="428" t="s">
        <v>407</v>
      </c>
      <c r="F59" s="428"/>
      <c r="G59" s="428"/>
      <c r="H59" s="428"/>
      <c r="I59" s="428"/>
      <c r="J59" s="428"/>
      <c r="K59" s="428"/>
      <c r="L59" s="428"/>
      <c r="M59" s="428"/>
      <c r="N59" s="428"/>
      <c r="O59" s="429"/>
    </row>
    <row r="60" spans="1:15" ht="15" customHeight="1" x14ac:dyDescent="0.15">
      <c r="A60" s="21"/>
      <c r="B60" s="21"/>
      <c r="C60" s="182"/>
      <c r="D60" s="183" t="s">
        <v>408</v>
      </c>
      <c r="E60" s="428" t="s">
        <v>409</v>
      </c>
      <c r="F60" s="428"/>
      <c r="G60" s="428"/>
      <c r="H60" s="428"/>
      <c r="I60" s="428"/>
      <c r="J60" s="428"/>
      <c r="K60" s="428"/>
      <c r="L60" s="428"/>
      <c r="M60" s="428"/>
      <c r="N60" s="428"/>
      <c r="O60" s="429"/>
    </row>
    <row r="61" spans="1:15" ht="15" customHeight="1" x14ac:dyDescent="0.15">
      <c r="A61" s="21"/>
      <c r="B61" s="21"/>
      <c r="C61" s="182"/>
      <c r="D61" s="183" t="s">
        <v>410</v>
      </c>
      <c r="E61" s="428" t="s">
        <v>315</v>
      </c>
      <c r="F61" s="428"/>
      <c r="G61" s="428"/>
      <c r="H61" s="428"/>
      <c r="I61" s="428"/>
      <c r="J61" s="428"/>
      <c r="K61" s="428"/>
      <c r="L61" s="428"/>
      <c r="M61" s="428"/>
      <c r="N61" s="428"/>
      <c r="O61" s="429"/>
    </row>
    <row r="62" spans="1:15" ht="15" customHeight="1" x14ac:dyDescent="0.15">
      <c r="A62" s="21"/>
      <c r="B62" s="21"/>
      <c r="C62" s="182"/>
      <c r="D62" s="183" t="s">
        <v>411</v>
      </c>
      <c r="E62" s="428" t="s">
        <v>412</v>
      </c>
      <c r="F62" s="428"/>
      <c r="G62" s="428"/>
      <c r="H62" s="428"/>
      <c r="I62" s="428"/>
      <c r="J62" s="428"/>
      <c r="K62" s="428"/>
      <c r="L62" s="428"/>
      <c r="M62" s="428"/>
      <c r="N62" s="428"/>
      <c r="O62" s="429"/>
    </row>
    <row r="63" spans="1:15" ht="15" customHeight="1" x14ac:dyDescent="0.15">
      <c r="A63" s="21"/>
      <c r="B63" s="21"/>
      <c r="C63" s="182"/>
      <c r="D63" s="183" t="s">
        <v>413</v>
      </c>
      <c r="E63" s="428" t="s">
        <v>414</v>
      </c>
      <c r="F63" s="428"/>
      <c r="G63" s="428"/>
      <c r="H63" s="428"/>
      <c r="I63" s="428"/>
      <c r="J63" s="428"/>
      <c r="K63" s="428"/>
      <c r="L63" s="428"/>
      <c r="M63" s="428"/>
      <c r="N63" s="428"/>
      <c r="O63" s="429"/>
    </row>
    <row r="64" spans="1:15" ht="15" customHeight="1" x14ac:dyDescent="0.15">
      <c r="A64" s="21"/>
      <c r="B64" s="21"/>
      <c r="C64" s="182"/>
      <c r="D64" s="183" t="s">
        <v>415</v>
      </c>
      <c r="E64" s="428" t="s">
        <v>416</v>
      </c>
      <c r="F64" s="428"/>
      <c r="G64" s="428"/>
      <c r="H64" s="428"/>
      <c r="I64" s="428"/>
      <c r="J64" s="428"/>
      <c r="K64" s="428"/>
      <c r="L64" s="428"/>
      <c r="M64" s="428"/>
      <c r="N64" s="428"/>
      <c r="O64" s="429"/>
    </row>
    <row r="65" spans="1:15" ht="15" customHeight="1" x14ac:dyDescent="0.15">
      <c r="A65" s="21"/>
      <c r="B65" s="21"/>
      <c r="C65" s="182"/>
      <c r="D65" s="183" t="s">
        <v>309</v>
      </c>
      <c r="E65" s="428" t="s">
        <v>316</v>
      </c>
      <c r="F65" s="428"/>
      <c r="G65" s="428"/>
      <c r="H65" s="428"/>
      <c r="I65" s="428"/>
      <c r="J65" s="428"/>
      <c r="K65" s="428"/>
      <c r="L65" s="428"/>
      <c r="M65" s="428"/>
      <c r="N65" s="428"/>
      <c r="O65" s="429"/>
    </row>
    <row r="66" spans="1:15" ht="28.35" customHeight="1" x14ac:dyDescent="0.15">
      <c r="A66" s="21"/>
      <c r="B66" s="21"/>
      <c r="C66" s="182"/>
      <c r="D66" s="183" t="s">
        <v>310</v>
      </c>
      <c r="E66" s="428" t="s">
        <v>417</v>
      </c>
      <c r="F66" s="428"/>
      <c r="G66" s="428"/>
      <c r="H66" s="428"/>
      <c r="I66" s="428"/>
      <c r="J66" s="428"/>
      <c r="K66" s="428"/>
      <c r="L66" s="428"/>
      <c r="M66" s="428"/>
      <c r="N66" s="428"/>
      <c r="O66" s="429"/>
    </row>
    <row r="67" spans="1:15" ht="15" customHeight="1" x14ac:dyDescent="0.15">
      <c r="A67" s="21"/>
      <c r="B67" s="21"/>
      <c r="C67" s="182"/>
      <c r="D67" s="183" t="s">
        <v>311</v>
      </c>
      <c r="E67" s="428" t="s">
        <v>317</v>
      </c>
      <c r="F67" s="428"/>
      <c r="G67" s="428"/>
      <c r="H67" s="428"/>
      <c r="I67" s="428"/>
      <c r="J67" s="428"/>
      <c r="K67" s="428"/>
      <c r="L67" s="428"/>
      <c r="M67" s="428"/>
      <c r="N67" s="428"/>
      <c r="O67" s="429"/>
    </row>
    <row r="68" spans="1:15" ht="28.35" customHeight="1" x14ac:dyDescent="0.15">
      <c r="A68" s="21"/>
      <c r="B68" s="21"/>
      <c r="C68" s="182"/>
      <c r="D68" s="183" t="s">
        <v>312</v>
      </c>
      <c r="E68" s="428" t="s">
        <v>418</v>
      </c>
      <c r="F68" s="428"/>
      <c r="G68" s="428"/>
      <c r="H68" s="428"/>
      <c r="I68" s="428"/>
      <c r="J68" s="428"/>
      <c r="K68" s="428"/>
      <c r="L68" s="428"/>
      <c r="M68" s="428"/>
      <c r="N68" s="428"/>
      <c r="O68" s="429"/>
    </row>
    <row r="69" spans="1:15" ht="28.35" customHeight="1" x14ac:dyDescent="0.15">
      <c r="A69" s="21"/>
      <c r="B69" s="21"/>
      <c r="C69" s="182"/>
      <c r="D69" s="183" t="s">
        <v>313</v>
      </c>
      <c r="E69" s="428" t="s">
        <v>318</v>
      </c>
      <c r="F69" s="428"/>
      <c r="G69" s="428"/>
      <c r="H69" s="428"/>
      <c r="I69" s="428"/>
      <c r="J69" s="428"/>
      <c r="K69" s="428"/>
      <c r="L69" s="428"/>
      <c r="M69" s="428"/>
      <c r="N69" s="428"/>
      <c r="O69" s="429"/>
    </row>
    <row r="70" spans="1:15" ht="28.35" customHeight="1" x14ac:dyDescent="0.15">
      <c r="A70" s="21"/>
      <c r="B70" s="21"/>
      <c r="C70" s="182">
        <v>5</v>
      </c>
      <c r="D70" s="428" t="s">
        <v>392</v>
      </c>
      <c r="E70" s="428"/>
      <c r="F70" s="428"/>
      <c r="G70" s="428"/>
      <c r="H70" s="428"/>
      <c r="I70" s="428"/>
      <c r="J70" s="428"/>
      <c r="K70" s="428"/>
      <c r="L70" s="428"/>
      <c r="M70" s="428"/>
      <c r="N70" s="428"/>
      <c r="O70" s="429"/>
    </row>
    <row r="71" spans="1:15" ht="15" customHeight="1" x14ac:dyDescent="0.15">
      <c r="A71" s="21"/>
      <c r="B71" s="21"/>
      <c r="C71" s="182">
        <v>6</v>
      </c>
      <c r="D71" s="428" t="s">
        <v>391</v>
      </c>
      <c r="E71" s="428"/>
      <c r="F71" s="428"/>
      <c r="G71" s="428"/>
      <c r="H71" s="428"/>
      <c r="I71" s="428"/>
      <c r="J71" s="428"/>
      <c r="K71" s="428"/>
      <c r="L71" s="428"/>
      <c r="M71" s="428"/>
      <c r="N71" s="428"/>
      <c r="O71" s="429"/>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1"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204</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30.9</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20</v>
      </c>
      <c r="E24" s="603"/>
      <c r="F24" s="603"/>
      <c r="G24" s="195" t="s">
        <v>199</v>
      </c>
      <c r="H24" s="583">
        <f>+F12</f>
        <v>30.9</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30.9</v>
      </c>
      <c r="Q27" s="588"/>
      <c r="R27" s="588"/>
      <c r="S27" s="588"/>
      <c r="T27" s="44" t="s">
        <v>38</v>
      </c>
      <c r="U27" s="64"/>
      <c r="V27" s="64"/>
      <c r="Y27" s="62" t="s">
        <v>39</v>
      </c>
      <c r="Z27" s="65"/>
      <c r="AH27" s="53"/>
      <c r="AI27" s="53"/>
      <c r="AJ27" s="53"/>
      <c r="AK27" s="53"/>
      <c r="AL27" s="553">
        <f>+AH18+P27</f>
        <v>30.9</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20</v>
      </c>
      <c r="E29" s="603"/>
      <c r="F29" s="603"/>
      <c r="G29" s="195" t="s">
        <v>199</v>
      </c>
      <c r="H29" s="583">
        <f>+AL27</f>
        <v>30.9</v>
      </c>
      <c r="I29" s="584"/>
      <c r="J29" s="195" t="s">
        <v>199</v>
      </c>
      <c r="M29" s="558"/>
      <c r="P29" s="56"/>
      <c r="Q29" s="144"/>
      <c r="R29" s="51" t="s">
        <v>184</v>
      </c>
      <c r="S29" s="526" t="s">
        <v>33</v>
      </c>
      <c r="T29" s="573"/>
      <c r="U29" s="573"/>
      <c r="V29" s="574"/>
      <c r="W29" s="48"/>
      <c r="X29" s="66"/>
      <c r="Y29" s="536" t="s">
        <v>260</v>
      </c>
      <c r="Z29" s="537"/>
      <c r="AA29" s="538">
        <v>30.9</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29.9</v>
      </c>
      <c r="I30" s="584"/>
      <c r="J30" s="195" t="s">
        <v>199</v>
      </c>
      <c r="M30" s="558"/>
      <c r="P30" s="56"/>
      <c r="R30" s="587">
        <f>+ROUND(AA28,1)+ROUND(AA29,1)+ROUND(AA30,1)</f>
        <v>30.9</v>
      </c>
      <c r="S30" s="588"/>
      <c r="T30" s="588"/>
      <c r="U30" s="588"/>
      <c r="V30" s="44" t="s">
        <v>16</v>
      </c>
      <c r="Y30" s="536" t="s">
        <v>187</v>
      </c>
      <c r="Z30" s="537"/>
      <c r="AA30" s="538"/>
      <c r="AB30" s="539"/>
      <c r="AC30" s="539"/>
      <c r="AD30" s="539"/>
      <c r="AE30" s="539"/>
      <c r="AF30" s="44" t="s">
        <v>13</v>
      </c>
      <c r="AL30" s="524">
        <v>29.9</v>
      </c>
      <c r="AM30" s="535"/>
      <c r="AN30" s="535"/>
      <c r="AO30" s="535"/>
      <c r="AP30" s="52" t="s">
        <v>13</v>
      </c>
      <c r="AS30" s="582"/>
      <c r="AT30" s="579"/>
      <c r="AU30" s="579"/>
      <c r="AV30" s="580"/>
      <c r="AW30" s="631"/>
    </row>
    <row r="31" spans="2:49" ht="27" customHeight="1" thickTop="1" thickBot="1" x14ac:dyDescent="0.2">
      <c r="B31" s="611" t="s">
        <v>227</v>
      </c>
      <c r="C31" s="612"/>
      <c r="D31" s="603">
        <v>20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12"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205</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0.7</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0.7</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0.7</v>
      </c>
      <c r="Q27" s="588"/>
      <c r="R27" s="588"/>
      <c r="S27" s="588"/>
      <c r="T27" s="44" t="s">
        <v>38</v>
      </c>
      <c r="U27" s="64"/>
      <c r="V27" s="64"/>
      <c r="Y27" s="62" t="s">
        <v>39</v>
      </c>
      <c r="Z27" s="65"/>
      <c r="AH27" s="53"/>
      <c r="AI27" s="53"/>
      <c r="AJ27" s="53"/>
      <c r="AK27" s="53"/>
      <c r="AL27" s="553">
        <f>+AH18+P27</f>
        <v>0.7</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0.7</v>
      </c>
      <c r="I29" s="584"/>
      <c r="J29" s="195" t="s">
        <v>199</v>
      </c>
      <c r="M29" s="558"/>
      <c r="P29" s="56"/>
      <c r="Q29" s="144"/>
      <c r="R29" s="51" t="s">
        <v>184</v>
      </c>
      <c r="S29" s="526" t="s">
        <v>33</v>
      </c>
      <c r="T29" s="573"/>
      <c r="U29" s="573"/>
      <c r="V29" s="574"/>
      <c r="W29" s="48"/>
      <c r="X29" s="66"/>
      <c r="Y29" s="536" t="s">
        <v>260</v>
      </c>
      <c r="Z29" s="537"/>
      <c r="AA29" s="538">
        <v>0.7</v>
      </c>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0.7</v>
      </c>
      <c r="I30" s="584"/>
      <c r="J30" s="195" t="s">
        <v>199</v>
      </c>
      <c r="M30" s="558"/>
      <c r="P30" s="56"/>
      <c r="R30" s="587">
        <f>+ROUND(AA28,1)+ROUND(AA29,1)+ROUND(AA30,1)</f>
        <v>0.7</v>
      </c>
      <c r="S30" s="588"/>
      <c r="T30" s="588"/>
      <c r="U30" s="588"/>
      <c r="V30" s="44" t="s">
        <v>16</v>
      </c>
      <c r="Y30" s="536" t="s">
        <v>187</v>
      </c>
      <c r="Z30" s="537"/>
      <c r="AA30" s="538"/>
      <c r="AB30" s="539"/>
      <c r="AC30" s="539"/>
      <c r="AD30" s="539"/>
      <c r="AE30" s="539"/>
      <c r="AF30" s="44" t="s">
        <v>13</v>
      </c>
      <c r="AL30" s="524">
        <v>0.7</v>
      </c>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206</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207</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0</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0</v>
      </c>
      <c r="E24" s="603"/>
      <c r="F24" s="603"/>
      <c r="G24" s="195" t="s">
        <v>199</v>
      </c>
      <c r="H24" s="583">
        <f>+F12</f>
        <v>0</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0</v>
      </c>
      <c r="Q27" s="588"/>
      <c r="R27" s="588"/>
      <c r="S27" s="588"/>
      <c r="T27" s="44" t="s">
        <v>38</v>
      </c>
      <c r="U27" s="64"/>
      <c r="V27" s="64"/>
      <c r="Y27" s="62" t="s">
        <v>39</v>
      </c>
      <c r="Z27" s="65"/>
      <c r="AH27" s="53"/>
      <c r="AI27" s="53"/>
      <c r="AJ27" s="53"/>
      <c r="AK27" s="53"/>
      <c r="AL27" s="553">
        <f>+AH18+P27</f>
        <v>0</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0</v>
      </c>
      <c r="E29" s="603"/>
      <c r="F29" s="603"/>
      <c r="G29" s="195" t="s">
        <v>199</v>
      </c>
      <c r="H29" s="583">
        <f>+AL27</f>
        <v>0</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0</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c r="AM30" s="535"/>
      <c r="AN30" s="535"/>
      <c r="AO30" s="535"/>
      <c r="AP30" s="52" t="s">
        <v>13</v>
      </c>
      <c r="AS30" s="582"/>
      <c r="AT30" s="579"/>
      <c r="AU30" s="579"/>
      <c r="AV30" s="580"/>
      <c r="AW30" s="631"/>
    </row>
    <row r="31" spans="2:49" ht="27" customHeight="1" thickTop="1" thickBot="1" x14ac:dyDescent="0.2">
      <c r="B31" s="611" t="s">
        <v>227</v>
      </c>
      <c r="C31" s="612"/>
      <c r="D31" s="603">
        <v>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21"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31"/>
    </row>
    <row r="7" spans="2:49" ht="28.35" customHeight="1" thickBot="1" x14ac:dyDescent="0.2">
      <c r="B7" s="543" t="s">
        <v>89</v>
      </c>
      <c r="C7" s="544"/>
      <c r="D7" s="540" t="s">
        <v>208</v>
      </c>
      <c r="E7" s="541"/>
      <c r="F7" s="541"/>
      <c r="G7" s="541"/>
      <c r="H7" s="541"/>
      <c r="I7" s="542"/>
      <c r="J7" s="143"/>
      <c r="K7" s="53"/>
      <c r="L7" s="156"/>
      <c r="M7" s="156"/>
      <c r="N7" s="156"/>
      <c r="O7" s="156"/>
      <c r="P7" s="156"/>
      <c r="Q7" s="156"/>
      <c r="R7" s="156"/>
      <c r="S7" s="533"/>
      <c r="T7" s="534"/>
      <c r="U7" s="534"/>
      <c r="V7" s="534"/>
      <c r="W7" s="281"/>
      <c r="X7" s="281"/>
      <c r="Y7" s="135"/>
      <c r="AB7"/>
      <c r="AC7"/>
      <c r="AD7"/>
      <c r="AE7"/>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148"/>
      <c r="N8" s="148"/>
      <c r="O8" s="148"/>
      <c r="P8" s="148"/>
      <c r="Q8" s="148"/>
      <c r="R8" s="148"/>
      <c r="S8" s="148"/>
      <c r="T8" s="148"/>
      <c r="U8" s="148"/>
      <c r="V8" s="148"/>
      <c r="W8" s="130"/>
      <c r="X8" s="130"/>
      <c r="Y8" s="130"/>
      <c r="Z8" s="93"/>
      <c r="AA8" s="93"/>
      <c r="AB8" s="93"/>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31.4</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10</v>
      </c>
      <c r="E24" s="603"/>
      <c r="F24" s="603"/>
      <c r="G24" s="195" t="s">
        <v>199</v>
      </c>
      <c r="H24" s="583">
        <f>+F12</f>
        <v>31.4</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31.4</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31.4</v>
      </c>
      <c r="Q27" s="588"/>
      <c r="R27" s="588"/>
      <c r="S27" s="588"/>
      <c r="T27" s="44" t="s">
        <v>38</v>
      </c>
      <c r="U27" s="64"/>
      <c r="V27" s="64"/>
      <c r="Y27" s="62" t="s">
        <v>39</v>
      </c>
      <c r="Z27" s="65"/>
      <c r="AH27" s="53"/>
      <c r="AI27" s="53"/>
      <c r="AJ27" s="53"/>
      <c r="AK27" s="53"/>
      <c r="AL27" s="553">
        <f>+AH18+P27</f>
        <v>31.4</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v>31.4</v>
      </c>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10</v>
      </c>
      <c r="E29" s="603"/>
      <c r="F29" s="603"/>
      <c r="G29" s="195" t="s">
        <v>199</v>
      </c>
      <c r="H29" s="583">
        <f>+AL27</f>
        <v>31.4</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3.9</v>
      </c>
      <c r="I30" s="584"/>
      <c r="J30" s="195" t="s">
        <v>199</v>
      </c>
      <c r="M30" s="558"/>
      <c r="P30" s="56"/>
      <c r="R30" s="587">
        <f>+ROUND(AA28,1)+ROUND(AA29,1)+ROUND(AA30,1)</f>
        <v>31.4</v>
      </c>
      <c r="S30" s="588"/>
      <c r="T30" s="588"/>
      <c r="U30" s="588"/>
      <c r="V30" s="44" t="s">
        <v>16</v>
      </c>
      <c r="Y30" s="536" t="s">
        <v>187</v>
      </c>
      <c r="Z30" s="537"/>
      <c r="AA30" s="538"/>
      <c r="AB30" s="539"/>
      <c r="AC30" s="539"/>
      <c r="AD30" s="539"/>
      <c r="AE30" s="539"/>
      <c r="AF30" s="44" t="s">
        <v>13</v>
      </c>
      <c r="AL30" s="524">
        <v>3.9</v>
      </c>
      <c r="AM30" s="535"/>
      <c r="AN30" s="535"/>
      <c r="AO30" s="535"/>
      <c r="AP30" s="52" t="s">
        <v>13</v>
      </c>
      <c r="AS30" s="582"/>
      <c r="AT30" s="579"/>
      <c r="AU30" s="579"/>
      <c r="AV30" s="580"/>
      <c r="AW30" s="631"/>
    </row>
    <row r="31" spans="2:49" ht="27" customHeight="1" thickTop="1" thickBot="1" x14ac:dyDescent="0.2">
      <c r="B31" s="611" t="s">
        <v>227</v>
      </c>
      <c r="C31" s="612"/>
      <c r="D31" s="603">
        <v>10</v>
      </c>
      <c r="E31" s="603"/>
      <c r="F31" s="603"/>
      <c r="G31" s="195" t="s">
        <v>199</v>
      </c>
      <c r="H31" s="583">
        <f>+AS24</f>
        <v>31.4</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19"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31"/>
    </row>
    <row r="7" spans="2:49" ht="28.35" customHeight="1" thickBot="1" x14ac:dyDescent="0.2">
      <c r="B7" s="543" t="s">
        <v>89</v>
      </c>
      <c r="C7" s="544"/>
      <c r="D7" s="540" t="s">
        <v>209</v>
      </c>
      <c r="E7" s="541"/>
      <c r="F7" s="541"/>
      <c r="G7" s="541"/>
      <c r="H7" s="541"/>
      <c r="I7" s="542"/>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636"/>
      <c r="N8" s="637"/>
      <c r="O8" s="637"/>
      <c r="P8" s="637"/>
      <c r="Q8" s="637"/>
      <c r="R8" s="637"/>
      <c r="S8" s="637"/>
      <c r="T8" s="637"/>
      <c r="U8" s="637"/>
      <c r="V8" s="637"/>
      <c r="W8" s="637"/>
      <c r="X8" s="637"/>
      <c r="Y8" s="637"/>
      <c r="Z8" s="637"/>
      <c r="AA8" s="637"/>
      <c r="AB8" s="638"/>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52.9</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5</v>
      </c>
      <c r="E24" s="603"/>
      <c r="F24" s="603"/>
      <c r="G24" s="195" t="s">
        <v>199</v>
      </c>
      <c r="H24" s="583">
        <f>+F12</f>
        <v>52.9</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52.9</v>
      </c>
      <c r="Q27" s="588"/>
      <c r="R27" s="588"/>
      <c r="S27" s="588"/>
      <c r="T27" s="44" t="s">
        <v>38</v>
      </c>
      <c r="U27" s="64"/>
      <c r="V27" s="64"/>
      <c r="Y27" s="62" t="s">
        <v>39</v>
      </c>
      <c r="Z27" s="65"/>
      <c r="AH27" s="53"/>
      <c r="AI27" s="53"/>
      <c r="AJ27" s="53"/>
      <c r="AK27" s="53"/>
      <c r="AL27" s="553">
        <f>+AH18+P27</f>
        <v>52.9</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5</v>
      </c>
      <c r="E29" s="603"/>
      <c r="F29" s="603"/>
      <c r="G29" s="195" t="s">
        <v>199</v>
      </c>
      <c r="H29" s="583">
        <f>+AL27</f>
        <v>52.9</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52.9</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v>52.9</v>
      </c>
      <c r="AM30" s="535"/>
      <c r="AN30" s="535"/>
      <c r="AO30" s="535"/>
      <c r="AP30" s="52" t="s">
        <v>13</v>
      </c>
      <c r="AS30" s="582"/>
      <c r="AT30" s="579"/>
      <c r="AU30" s="579"/>
      <c r="AV30" s="580"/>
      <c r="AW30" s="631"/>
    </row>
    <row r="31" spans="2:49" ht="27" customHeight="1" thickTop="1" thickBot="1" x14ac:dyDescent="0.2">
      <c r="B31" s="611" t="s">
        <v>227</v>
      </c>
      <c r="C31" s="612"/>
      <c r="D31" s="603">
        <v>5</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52.9</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9" zoomScaleNormal="100" workbookViewId="0"/>
  </sheetViews>
  <sheetFormatPr defaultColWidth="9" defaultRowHeight="12" x14ac:dyDescent="0.15"/>
  <cols>
    <col min="1" max="2" width="2.875" style="40" customWidth="1"/>
    <col min="3" max="3" width="18.375" style="40" customWidth="1"/>
    <col min="4" max="5" width="4.375" style="40" customWidth="1"/>
    <col min="6" max="6" width="3.875" style="40" customWidth="1"/>
    <col min="7" max="7" width="2.375" style="40" customWidth="1"/>
    <col min="8" max="8" width="10.375" style="40" customWidth="1"/>
    <col min="9" max="9" width="2.375" style="40" customWidth="1"/>
    <col min="10" max="11" width="2.5" style="40" customWidth="1"/>
    <col min="12" max="15" width="2.875" style="40" customWidth="1"/>
    <col min="16" max="16" width="3" style="40" customWidth="1"/>
    <col min="17" max="19" width="4.875" style="40" customWidth="1"/>
    <col min="20" max="22" width="2.875" style="40" customWidth="1"/>
    <col min="23" max="24" width="2.5" style="40" customWidth="1"/>
    <col min="25" max="25" width="2.875" style="40" customWidth="1"/>
    <col min="26" max="26" width="7.875" style="40" customWidth="1"/>
    <col min="27" max="27" width="4.875" style="40" customWidth="1"/>
    <col min="28" max="28" width="2" style="40" customWidth="1"/>
    <col min="29" max="30" width="2.375" style="40" customWidth="1"/>
    <col min="31" max="31" width="3.125" style="40" customWidth="1"/>
    <col min="32" max="33" width="2.375" style="40" customWidth="1"/>
    <col min="34" max="34" width="2.875" style="40" customWidth="1"/>
    <col min="35" max="35" width="7.875" style="40" customWidth="1"/>
    <col min="36" max="37" width="4.375" style="40" customWidth="1"/>
    <col min="38" max="38" width="3.375" style="40" customWidth="1"/>
    <col min="39" max="40" width="2.875" style="40" customWidth="1"/>
    <col min="41" max="41" width="10.875" style="40" customWidth="1"/>
    <col min="42" max="42" width="2.875" style="40" customWidth="1"/>
    <col min="43" max="44" width="2.5" style="40" customWidth="1"/>
    <col min="45" max="45" width="2.875" style="40" customWidth="1"/>
    <col min="46" max="46" width="7.875" style="40" customWidth="1"/>
    <col min="47" max="47" width="11.875" style="40" customWidth="1"/>
    <col min="48" max="48" width="1.875" style="40" customWidth="1"/>
    <col min="49" max="49" width="5.375" style="40" customWidth="1"/>
    <col min="50" max="58" width="9" style="40"/>
    <col min="59" max="59" width="16.125" style="40" customWidth="1"/>
    <col min="60" max="16384" width="9" style="40"/>
  </cols>
  <sheetData>
    <row r="1" spans="2:49" ht="27" customHeight="1" x14ac:dyDescent="0.15">
      <c r="F1" s="39"/>
      <c r="S1" s="85" t="s">
        <v>94</v>
      </c>
      <c r="T1" s="85" t="s">
        <v>285</v>
      </c>
    </row>
    <row r="2" spans="2:49" ht="12" customHeight="1" thickBot="1" x14ac:dyDescent="0.2">
      <c r="B2" s="615" t="s">
        <v>275</v>
      </c>
      <c r="C2" s="615"/>
      <c r="D2" s="615"/>
      <c r="E2" s="615"/>
      <c r="F2" s="615"/>
      <c r="G2" s="615"/>
      <c r="H2" s="615"/>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31" t="s">
        <v>241</v>
      </c>
    </row>
    <row r="3" spans="2:49" ht="13.35" customHeight="1" x14ac:dyDescent="0.15">
      <c r="B3" s="615"/>
      <c r="C3" s="615"/>
      <c r="D3" s="615"/>
      <c r="E3" s="615"/>
      <c r="F3" s="615"/>
      <c r="G3" s="615"/>
      <c r="H3" s="615"/>
      <c r="I3" s="127"/>
      <c r="J3" s="127"/>
      <c r="K3" s="127"/>
      <c r="L3" s="127"/>
      <c r="M3" s="127"/>
      <c r="N3" s="127"/>
      <c r="O3" s="127"/>
      <c r="P3" s="127"/>
      <c r="Q3" s="127"/>
      <c r="R3" s="127"/>
      <c r="S3" s="127"/>
      <c r="T3" s="127"/>
      <c r="U3" s="127"/>
      <c r="V3" s="127"/>
      <c r="W3" s="127"/>
      <c r="X3" s="127"/>
      <c r="Y3" s="107"/>
      <c r="Z3" s="42"/>
      <c r="AA3" s="42"/>
      <c r="AB3" s="589"/>
      <c r="AC3" s="589"/>
      <c r="AD3" s="589"/>
      <c r="AE3" s="90"/>
      <c r="AF3" s="108"/>
      <c r="AG3" s="108"/>
      <c r="AH3" s="108"/>
      <c r="AI3" s="108"/>
      <c r="AJ3" s="108"/>
      <c r="AK3" s="108"/>
      <c r="AL3" s="108"/>
      <c r="AM3" s="108"/>
      <c r="AN3" s="108"/>
      <c r="AO3" s="108"/>
      <c r="AP3" s="630" t="s">
        <v>330</v>
      </c>
      <c r="AQ3" s="592"/>
      <c r="AR3" s="593"/>
      <c r="AS3" s="597" t="s">
        <v>0</v>
      </c>
      <c r="AT3" s="598"/>
      <c r="AU3" s="118" t="s">
        <v>114</v>
      </c>
      <c r="AV3" s="108"/>
      <c r="AW3" s="631"/>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94"/>
      <c r="AQ4" s="595"/>
      <c r="AR4" s="596"/>
      <c r="AS4" s="599" t="str">
        <f>+表紙!N28</f>
        <v>○</v>
      </c>
      <c r="AT4" s="600"/>
      <c r="AU4" s="277" t="str">
        <f>+表紙!O28</f>
        <v>　</v>
      </c>
      <c r="AV4" s="108"/>
      <c r="AW4" s="631"/>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28" t="s">
        <v>101</v>
      </c>
      <c r="AA5" s="628"/>
      <c r="AB5" s="629"/>
      <c r="AC5" s="629"/>
      <c r="AD5" s="629"/>
      <c r="AE5" s="90" t="s">
        <v>106</v>
      </c>
      <c r="AF5" s="625" t="str">
        <f>+表紙!F47</f>
        <v>若築建設株式会社　横浜支店</v>
      </c>
      <c r="AG5" s="625"/>
      <c r="AH5" s="625"/>
      <c r="AI5" s="625"/>
      <c r="AJ5" s="625"/>
      <c r="AK5" s="625"/>
      <c r="AL5" s="625"/>
      <c r="AM5" s="625"/>
      <c r="AN5" s="625"/>
      <c r="AO5" s="625"/>
      <c r="AP5" s="625"/>
      <c r="AQ5" s="625"/>
      <c r="AR5" s="625"/>
      <c r="AS5" s="625"/>
      <c r="AT5" s="625"/>
      <c r="AU5" s="625"/>
      <c r="AV5" s="244"/>
      <c r="AW5" s="631"/>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31"/>
    </row>
    <row r="7" spans="2:49" ht="28.35" customHeight="1" thickBot="1" x14ac:dyDescent="0.2">
      <c r="B7" s="543" t="s">
        <v>89</v>
      </c>
      <c r="C7" s="544"/>
      <c r="D7" s="540" t="s">
        <v>210</v>
      </c>
      <c r="E7" s="541"/>
      <c r="F7" s="541"/>
      <c r="G7" s="541"/>
      <c r="H7" s="541"/>
      <c r="I7" s="542"/>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31"/>
    </row>
    <row r="8" spans="2:49" ht="28.35" customHeight="1" thickTop="1" thickBot="1" x14ac:dyDescent="0.2">
      <c r="B8" s="43" t="s">
        <v>103</v>
      </c>
      <c r="C8" s="552" t="s">
        <v>111</v>
      </c>
      <c r="D8" s="552"/>
      <c r="E8" s="552"/>
      <c r="F8" s="552"/>
      <c r="G8" s="552"/>
      <c r="H8" s="552"/>
      <c r="I8" s="552"/>
      <c r="J8" s="552"/>
      <c r="K8" s="552"/>
      <c r="L8" s="148"/>
      <c r="M8" s="643"/>
      <c r="N8" s="644"/>
      <c r="O8" s="644"/>
      <c r="P8" s="644"/>
      <c r="Q8" s="644"/>
      <c r="R8" s="644"/>
      <c r="S8" s="644"/>
      <c r="T8" s="644"/>
      <c r="U8" s="644"/>
      <c r="V8" s="644"/>
      <c r="W8" s="644"/>
      <c r="X8" s="644"/>
      <c r="Y8" s="644"/>
      <c r="Z8" s="644"/>
      <c r="AA8" s="644"/>
      <c r="AB8" s="645"/>
      <c r="AC8" s="93"/>
      <c r="AD8" s="93"/>
      <c r="AE8" s="93"/>
      <c r="AF8" s="53"/>
      <c r="AG8" s="49"/>
      <c r="AH8" s="45" t="s">
        <v>29</v>
      </c>
      <c r="AI8" s="531" t="s">
        <v>339</v>
      </c>
      <c r="AJ8" s="531"/>
      <c r="AK8" s="531"/>
      <c r="AL8" s="531"/>
      <c r="AM8" s="531"/>
      <c r="AN8" s="532"/>
      <c r="AO8" s="53"/>
      <c r="AP8" s="53"/>
      <c r="AQ8" s="53"/>
      <c r="AR8" s="53"/>
      <c r="AS8"/>
      <c r="AT8"/>
      <c r="AU8"/>
      <c r="AV8"/>
      <c r="AW8" s="631"/>
    </row>
    <row r="9" spans="2:49" ht="24.75" customHeight="1" thickTop="1" thickBot="1" x14ac:dyDescent="0.2">
      <c r="B9" s="188" t="s">
        <v>259</v>
      </c>
      <c r="F9" s="549" t="s">
        <v>197</v>
      </c>
      <c r="G9" s="550"/>
      <c r="H9" s="550"/>
      <c r="I9" s="551"/>
      <c r="J9" s="148"/>
      <c r="K9" s="148"/>
      <c r="L9" s="148"/>
      <c r="M9" s="148"/>
      <c r="N9" s="148"/>
      <c r="O9" s="148"/>
      <c r="P9" s="148"/>
      <c r="Q9" s="148"/>
      <c r="R9" s="148"/>
      <c r="S9" s="148"/>
      <c r="T9" s="148"/>
      <c r="U9" s="148"/>
      <c r="V9" s="148"/>
      <c r="W9" s="130"/>
      <c r="X9" s="130"/>
      <c r="Y9" s="130"/>
      <c r="Z9" s="93"/>
      <c r="AA9" s="93"/>
      <c r="AB9" s="93"/>
      <c r="AC9" s="93"/>
      <c r="AD9" s="93"/>
      <c r="AE9" s="565" t="s">
        <v>20</v>
      </c>
      <c r="AF9" s="56"/>
      <c r="AH9" s="524"/>
      <c r="AI9" s="535"/>
      <c r="AJ9" s="535"/>
      <c r="AK9" s="535"/>
      <c r="AL9" s="535"/>
      <c r="AM9" s="535"/>
      <c r="AN9" s="52" t="s">
        <v>13</v>
      </c>
      <c r="AO9" s="53"/>
      <c r="AP9" s="53"/>
      <c r="AQ9" s="53"/>
      <c r="AR9" s="53"/>
      <c r="AS9"/>
      <c r="AT9"/>
      <c r="AU9"/>
      <c r="AV9"/>
      <c r="AW9" s="631"/>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566"/>
      <c r="AF10" s="56"/>
      <c r="AN10" s="53"/>
      <c r="AO10" s="53"/>
      <c r="AP10" s="53"/>
      <c r="AQ10" s="53"/>
      <c r="AR10" s="53"/>
      <c r="AS10"/>
      <c r="AT10"/>
      <c r="AU10"/>
      <c r="AV10"/>
      <c r="AW10" s="631"/>
    </row>
    <row r="11" spans="2:49" ht="27" customHeight="1" thickTop="1" thickBot="1" x14ac:dyDescent="0.2">
      <c r="C11" s="164" t="s">
        <v>198</v>
      </c>
      <c r="F11" s="45" t="s">
        <v>17</v>
      </c>
      <c r="G11" s="531" t="s">
        <v>333</v>
      </c>
      <c r="H11" s="531"/>
      <c r="I11" s="532"/>
      <c r="J11" s="46"/>
      <c r="K11" s="47"/>
      <c r="L11" s="48"/>
      <c r="M11" s="557" t="s">
        <v>18</v>
      </c>
      <c r="N11" s="48"/>
      <c r="O11" s="49"/>
      <c r="P11" s="45" t="s">
        <v>19</v>
      </c>
      <c r="Q11" s="555" t="s">
        <v>276</v>
      </c>
      <c r="R11" s="555"/>
      <c r="S11" s="555"/>
      <c r="T11" s="556"/>
      <c r="U11" s="190"/>
      <c r="V11" s="64"/>
      <c r="W11" s="53"/>
      <c r="X11" s="53"/>
      <c r="Y11"/>
      <c r="Z11"/>
      <c r="AA11"/>
      <c r="AB11"/>
      <c r="AC11" s="53"/>
      <c r="AD11" s="61"/>
      <c r="AE11" s="566"/>
      <c r="AF11" s="145"/>
      <c r="AG11" s="49"/>
      <c r="AH11" s="45" t="s">
        <v>36</v>
      </c>
      <c r="AI11" s="531" t="s">
        <v>282</v>
      </c>
      <c r="AJ11" s="531"/>
      <c r="AK11" s="531"/>
      <c r="AL11" s="531"/>
      <c r="AM11" s="531"/>
      <c r="AN11" s="532"/>
      <c r="AO11" s="53"/>
      <c r="AP11" s="53"/>
      <c r="AQ11" s="53"/>
      <c r="AR11" s="53"/>
      <c r="AS11"/>
      <c r="AT11"/>
      <c r="AU11"/>
      <c r="AV11"/>
      <c r="AW11" s="631"/>
    </row>
    <row r="12" spans="2:49" ht="24.75" customHeight="1" thickTop="1" thickBot="1" x14ac:dyDescent="0.2">
      <c r="F12" s="553">
        <f>+ROUND(P12,1)+ROUND(P15,1)+ROUND(P18,1)+ROUND(P24,1)+P27-ROUND(F15,1)</f>
        <v>24.3</v>
      </c>
      <c r="G12" s="554"/>
      <c r="H12" s="554"/>
      <c r="I12" s="52" t="s">
        <v>13</v>
      </c>
      <c r="J12" s="53"/>
      <c r="K12" s="54"/>
      <c r="L12" s="53"/>
      <c r="M12" s="558"/>
      <c r="N12" s="55"/>
      <c r="P12" s="524"/>
      <c r="Q12" s="525"/>
      <c r="R12" s="525"/>
      <c r="S12" s="525"/>
      <c r="T12" s="52" t="s">
        <v>13</v>
      </c>
      <c r="U12" s="53"/>
      <c r="V12" s="53"/>
      <c r="W12" s="53"/>
      <c r="X12" s="53"/>
      <c r="Y12"/>
      <c r="Z12"/>
      <c r="AA12"/>
      <c r="AB12"/>
      <c r="AC12" s="56"/>
      <c r="AE12" s="566"/>
      <c r="AG12" s="137"/>
      <c r="AH12" s="524"/>
      <c r="AI12" s="535"/>
      <c r="AJ12" s="535"/>
      <c r="AK12" s="535"/>
      <c r="AL12" s="535"/>
      <c r="AM12" s="535"/>
      <c r="AN12" s="52" t="s">
        <v>13</v>
      </c>
      <c r="AO12" s="53"/>
      <c r="AP12" s="53"/>
      <c r="AQ12" s="53"/>
      <c r="AR12" s="53"/>
      <c r="AS12"/>
      <c r="AT12"/>
      <c r="AU12"/>
      <c r="AV12"/>
      <c r="AW12" s="631"/>
    </row>
    <row r="13" spans="2:49" ht="24.75" customHeight="1" thickTop="1" thickBot="1" x14ac:dyDescent="0.2">
      <c r="J13" s="53"/>
      <c r="K13" s="57"/>
      <c r="L13" s="53"/>
      <c r="M13" s="558"/>
      <c r="N13" s="56"/>
      <c r="U13" s="53"/>
      <c r="V13" s="53"/>
      <c r="W13" s="53"/>
      <c r="X13" s="53"/>
      <c r="Y13"/>
      <c r="Z13"/>
      <c r="AA13"/>
      <c r="AB13"/>
      <c r="AC13" s="56"/>
      <c r="AE13" s="566"/>
      <c r="AG13" s="143"/>
      <c r="AH13" s="140"/>
      <c r="AI13" s="141"/>
      <c r="AJ13" s="141"/>
      <c r="AK13" s="141"/>
      <c r="AL13" s="141"/>
      <c r="AM13" s="142"/>
      <c r="AN13" s="142"/>
      <c r="AQ13" s="41"/>
      <c r="AR13" s="41"/>
      <c r="AS13" s="139"/>
      <c r="AT13" s="139"/>
      <c r="AU13" s="281"/>
      <c r="AV13" s="53"/>
      <c r="AW13" s="631"/>
    </row>
    <row r="14" spans="2:49" ht="27" customHeight="1" thickTop="1" thickBot="1" x14ac:dyDescent="0.2">
      <c r="F14" s="51" t="s">
        <v>440</v>
      </c>
      <c r="G14" s="526" t="s">
        <v>223</v>
      </c>
      <c r="H14" s="526"/>
      <c r="I14" s="527"/>
      <c r="J14" s="59"/>
      <c r="K14" s="60"/>
      <c r="L14" s="53"/>
      <c r="M14" s="558"/>
      <c r="N14" s="56"/>
      <c r="O14" s="48"/>
      <c r="P14" s="45" t="s">
        <v>24</v>
      </c>
      <c r="Q14" s="522" t="s">
        <v>277</v>
      </c>
      <c r="R14" s="522"/>
      <c r="S14" s="522"/>
      <c r="T14" s="523"/>
      <c r="U14" s="190"/>
      <c r="V14" s="64"/>
      <c r="W14" s="53"/>
      <c r="X14" s="53"/>
      <c r="Y14"/>
      <c r="Z14"/>
      <c r="AA14"/>
      <c r="AB14"/>
      <c r="AC14" s="56"/>
      <c r="AE14" s="567"/>
      <c r="AG14" s="144"/>
      <c r="AH14" s="51" t="s">
        <v>177</v>
      </c>
      <c r="AI14" s="607" t="s">
        <v>294</v>
      </c>
      <c r="AJ14" s="607"/>
      <c r="AK14" s="607"/>
      <c r="AL14" s="607"/>
      <c r="AM14" s="607"/>
      <c r="AN14" s="608"/>
      <c r="AO14"/>
      <c r="AS14" s="139"/>
      <c r="AT14" s="139"/>
      <c r="AU14" s="281"/>
      <c r="AV14" s="53"/>
      <c r="AW14" s="631"/>
    </row>
    <row r="15" spans="2:49" ht="24.75" customHeight="1" thickBot="1" x14ac:dyDescent="0.2">
      <c r="F15" s="602"/>
      <c r="G15" s="603"/>
      <c r="H15" s="603"/>
      <c r="I15" s="44" t="s">
        <v>13</v>
      </c>
      <c r="J15" s="53"/>
      <c r="K15" s="56"/>
      <c r="L15" s="53"/>
      <c r="M15" s="558"/>
      <c r="N15" s="56"/>
      <c r="P15" s="524"/>
      <c r="Q15" s="525"/>
      <c r="R15" s="525"/>
      <c r="S15" s="525"/>
      <c r="T15" s="52" t="s">
        <v>13</v>
      </c>
      <c r="U15" s="53"/>
      <c r="V15" s="53"/>
      <c r="W15" s="53"/>
      <c r="X15" s="53"/>
      <c r="Y15"/>
      <c r="Z15"/>
      <c r="AA15"/>
      <c r="AB15"/>
      <c r="AC15" s="56"/>
      <c r="AH15" s="538"/>
      <c r="AI15" s="539"/>
      <c r="AJ15" s="539"/>
      <c r="AK15" s="539"/>
      <c r="AL15" s="539"/>
      <c r="AM15" s="539"/>
      <c r="AN15" s="44" t="s">
        <v>13</v>
      </c>
      <c r="AO15"/>
      <c r="AS15" s="62" t="s">
        <v>30</v>
      </c>
      <c r="AT15" s="63"/>
      <c r="AW15" s="631"/>
    </row>
    <row r="16" spans="2:49" ht="24.75" customHeight="1" thickTop="1" thickBot="1" x14ac:dyDescent="0.2">
      <c r="K16" s="56"/>
      <c r="L16" s="53"/>
      <c r="M16" s="558"/>
      <c r="N16" s="56"/>
      <c r="P16" s="530" t="str">
        <f>+IF(Y18=0,"",IF(Y18-P18=Y18,"エラー！：⑥残さ物量があるのに、④自ら中間処理した量がゼロになっています",""))</f>
        <v/>
      </c>
      <c r="Q16" s="530"/>
      <c r="R16" s="530"/>
      <c r="S16" s="530"/>
      <c r="T16" s="530"/>
      <c r="U16" s="530"/>
      <c r="V16" s="530"/>
      <c r="W16" s="530"/>
      <c r="X16" s="530"/>
      <c r="Y16" s="530"/>
      <c r="Z16" s="530"/>
      <c r="AA16" s="530"/>
      <c r="AB16" s="530"/>
      <c r="AC16" s="56"/>
      <c r="AD16" s="53"/>
      <c r="AE16" s="186"/>
      <c r="AP16" s="50"/>
      <c r="AQ16" s="53"/>
      <c r="AS16" s="528" t="s">
        <v>176</v>
      </c>
      <c r="AT16" s="529"/>
      <c r="AU16" s="95"/>
      <c r="AV16" s="44" t="s">
        <v>13</v>
      </c>
      <c r="AW16" s="631"/>
    </row>
    <row r="17" spans="2:49" ht="27" customHeight="1" thickTop="1" thickBot="1" x14ac:dyDescent="0.2">
      <c r="K17" s="56"/>
      <c r="L17" s="53"/>
      <c r="M17" s="558"/>
      <c r="N17" s="56"/>
      <c r="O17" s="48"/>
      <c r="P17" s="45" t="s">
        <v>27</v>
      </c>
      <c r="Q17" s="531" t="s">
        <v>278</v>
      </c>
      <c r="R17" s="531"/>
      <c r="S17" s="531"/>
      <c r="T17" s="532"/>
      <c r="U17" s="547"/>
      <c r="V17" s="548"/>
      <c r="W17" s="548"/>
      <c r="X17" s="548"/>
      <c r="Y17" s="136" t="s">
        <v>21</v>
      </c>
      <c r="Z17" s="531" t="s">
        <v>281</v>
      </c>
      <c r="AA17" s="531"/>
      <c r="AB17" s="532"/>
      <c r="AC17" s="149"/>
      <c r="AD17" s="144"/>
      <c r="AE17" s="557" t="s">
        <v>28</v>
      </c>
      <c r="AF17" s="48"/>
      <c r="AG17" s="48"/>
      <c r="AH17" s="248" t="s">
        <v>179</v>
      </c>
      <c r="AI17" s="526" t="s">
        <v>283</v>
      </c>
      <c r="AJ17" s="526"/>
      <c r="AK17" s="526"/>
      <c r="AL17" s="527"/>
      <c r="AM17" s="48"/>
      <c r="AN17" s="256"/>
      <c r="AO17" s="570" t="s">
        <v>255</v>
      </c>
      <c r="AP17" s="527"/>
      <c r="AQ17" s="258"/>
      <c r="AS17" s="528" t="s">
        <v>261</v>
      </c>
      <c r="AT17" s="529"/>
      <c r="AU17" s="95"/>
      <c r="AV17" s="44" t="s">
        <v>34</v>
      </c>
      <c r="AW17" s="631"/>
    </row>
    <row r="18" spans="2:49" ht="24.75" customHeight="1" thickBot="1" x14ac:dyDescent="0.2">
      <c r="K18" s="56"/>
      <c r="L18" s="53"/>
      <c r="M18" s="558"/>
      <c r="N18" s="56"/>
      <c r="P18" s="524"/>
      <c r="Q18" s="525"/>
      <c r="R18" s="525"/>
      <c r="S18" s="525"/>
      <c r="T18" s="52" t="s">
        <v>13</v>
      </c>
      <c r="U18"/>
      <c r="V18" s="249"/>
      <c r="W18"/>
      <c r="X18" s="194"/>
      <c r="Y18" s="553">
        <f>+ROUND(AH9,1)+ROUND(AH12,1)+ROUND(AH15,1)+AH18</f>
        <v>0</v>
      </c>
      <c r="Z18" s="554"/>
      <c r="AA18" s="554"/>
      <c r="AB18" s="52" t="s">
        <v>4</v>
      </c>
      <c r="AC18" s="193"/>
      <c r="AD18" s="193"/>
      <c r="AE18" s="558"/>
      <c r="AH18" s="587">
        <f>+ROUND(AO18,1)+ROUND(AO21,1)</f>
        <v>0</v>
      </c>
      <c r="AI18" s="584"/>
      <c r="AJ18" s="584"/>
      <c r="AK18" s="584"/>
      <c r="AL18" s="44" t="s">
        <v>13</v>
      </c>
      <c r="AM18" s="55"/>
      <c r="AO18" s="276">
        <f>+ROUND(AU16,1)+ROUND(AU17,1)+ROUND(AU18,1)</f>
        <v>0</v>
      </c>
      <c r="AP18" s="44" t="s">
        <v>34</v>
      </c>
      <c r="AS18" s="528" t="s">
        <v>178</v>
      </c>
      <c r="AT18" s="529"/>
      <c r="AU18" s="95"/>
      <c r="AV18" s="44" t="s">
        <v>26</v>
      </c>
      <c r="AW18" s="631"/>
    </row>
    <row r="19" spans="2:49" ht="24.75" customHeight="1" thickTop="1" thickBot="1" x14ac:dyDescent="0.2">
      <c r="K19" s="56"/>
      <c r="L19" s="53"/>
      <c r="M19" s="558"/>
      <c r="N19" s="56"/>
      <c r="P19" s="131"/>
      <c r="Q19" s="269"/>
      <c r="R19" s="197"/>
      <c r="S19" s="131"/>
      <c r="T19" s="131"/>
      <c r="U19" s="133"/>
      <c r="V19" s="250"/>
      <c r="W19" s="133"/>
      <c r="X19" s="133"/>
      <c r="Y19" s="132"/>
      <c r="Z19" s="132"/>
      <c r="AA19" s="132"/>
      <c r="AB19" s="132"/>
      <c r="AC19" s="53"/>
      <c r="AD19" s="53"/>
      <c r="AE19" s="558"/>
      <c r="AH19" s="53"/>
      <c r="AI19" s="56"/>
      <c r="AJ19" s="53"/>
      <c r="AK19" s="53"/>
      <c r="AL19" s="53"/>
      <c r="AM19" s="56"/>
      <c r="AS19"/>
      <c r="AT19"/>
      <c r="AU19"/>
      <c r="AV19"/>
      <c r="AW19" s="631"/>
    </row>
    <row r="20" spans="2:49" ht="27" customHeight="1" thickTop="1" thickBot="1" x14ac:dyDescent="0.2">
      <c r="K20" s="56"/>
      <c r="L20" s="53"/>
      <c r="M20" s="558"/>
      <c r="N20" s="56"/>
      <c r="P20" s="45" t="s">
        <v>48</v>
      </c>
      <c r="Q20" s="531" t="s">
        <v>279</v>
      </c>
      <c r="R20" s="531"/>
      <c r="S20" s="531"/>
      <c r="T20" s="532"/>
      <c r="U20" s="131"/>
      <c r="V20" s="251"/>
      <c r="W20" s="254"/>
      <c r="X20" s="255"/>
      <c r="Y20" s="136" t="s">
        <v>25</v>
      </c>
      <c r="Z20" s="531" t="s">
        <v>280</v>
      </c>
      <c r="AA20" s="531"/>
      <c r="AB20" s="532"/>
      <c r="AC20" s="53"/>
      <c r="AD20" s="53"/>
      <c r="AE20" s="558"/>
      <c r="AG20" s="53"/>
      <c r="AH20" s="53"/>
      <c r="AI20" s="56"/>
      <c r="AJ20" s="53"/>
      <c r="AK20" s="53"/>
      <c r="AL20" s="147"/>
      <c r="AM20" s="56"/>
      <c r="AN20" s="257"/>
      <c r="AO20" s="570" t="s">
        <v>257</v>
      </c>
      <c r="AP20" s="527"/>
      <c r="AQ20" s="191"/>
      <c r="AR20" s="53"/>
      <c r="AS20" s="58"/>
      <c r="AT20" s="58"/>
      <c r="AW20" s="631"/>
    </row>
    <row r="21" spans="2:49" ht="25.35" customHeight="1" thickBot="1" x14ac:dyDescent="0.2">
      <c r="B21" s="605" t="s">
        <v>441</v>
      </c>
      <c r="C21" s="605"/>
      <c r="D21" s="605"/>
      <c r="E21" s="605"/>
      <c r="F21" s="605"/>
      <c r="G21" s="605"/>
      <c r="H21" s="605"/>
      <c r="I21" s="605"/>
      <c r="J21" s="605"/>
      <c r="K21" s="56"/>
      <c r="L21" s="53"/>
      <c r="M21" s="558"/>
      <c r="N21" s="56"/>
      <c r="P21" s="524"/>
      <c r="Q21" s="563"/>
      <c r="R21" s="563"/>
      <c r="S21" s="563"/>
      <c r="T21" s="52" t="s">
        <v>13</v>
      </c>
      <c r="U21" s="131"/>
      <c r="V21" s="131"/>
      <c r="W21" s="131"/>
      <c r="X21" s="131"/>
      <c r="Y21" s="553">
        <f>+P18-Y18</f>
        <v>0</v>
      </c>
      <c r="Z21" s="554"/>
      <c r="AA21" s="554"/>
      <c r="AB21" s="52" t="s">
        <v>4</v>
      </c>
      <c r="AC21" s="133"/>
      <c r="AD21" s="53"/>
      <c r="AE21" s="559"/>
      <c r="AG21" s="53"/>
      <c r="AH21" s="53"/>
      <c r="AI21" s="56"/>
      <c r="AJ21" s="53"/>
      <c r="AK21" s="53"/>
      <c r="AL21" s="53"/>
      <c r="AM21" s="53"/>
      <c r="AN21" s="147"/>
      <c r="AO21" s="95"/>
      <c r="AP21" s="44" t="s">
        <v>38</v>
      </c>
      <c r="AQ21" s="191"/>
      <c r="AR21" s="53"/>
      <c r="AS21"/>
      <c r="AT21"/>
      <c r="AU21"/>
      <c r="AV21"/>
      <c r="AW21" s="631"/>
    </row>
    <row r="22" spans="2:49" ht="25.5" customHeight="1" thickTop="1" thickBot="1" x14ac:dyDescent="0.2">
      <c r="B22" s="606"/>
      <c r="C22" s="606"/>
      <c r="D22" s="606"/>
      <c r="E22" s="606"/>
      <c r="F22" s="606"/>
      <c r="G22" s="606"/>
      <c r="H22" s="606"/>
      <c r="I22" s="606"/>
      <c r="J22" s="606"/>
      <c r="K22" s="56"/>
      <c r="L22" s="53"/>
      <c r="M22" s="558"/>
      <c r="N22" s="56"/>
      <c r="P22" s="560" t="str">
        <f>+IF(P21=0,"",IF(P18&lt;P21,"エラー !：④の内数である⑤の量が④を超えています",""))</f>
        <v/>
      </c>
      <c r="Q22" s="560"/>
      <c r="R22" s="560"/>
      <c r="S22" s="560"/>
      <c r="T22" s="560"/>
      <c r="U22" s="560"/>
      <c r="V22" s="560"/>
      <c r="W22" s="132"/>
      <c r="X22" s="132"/>
      <c r="Y22" s="132"/>
      <c r="Z22" s="132"/>
      <c r="AA22" s="132"/>
      <c r="AB22" s="132"/>
      <c r="AC22" s="53"/>
      <c r="AD22" s="53"/>
      <c r="AE22" s="186"/>
      <c r="AG22" s="53"/>
      <c r="AH22" s="53"/>
      <c r="AI22" s="56"/>
      <c r="AJ22" s="53"/>
      <c r="AK22" s="53"/>
      <c r="AL22" s="53"/>
      <c r="AM22" s="53"/>
      <c r="AN22" s="53"/>
      <c r="AW22" s="631"/>
    </row>
    <row r="23" spans="2:49" ht="27" customHeight="1" thickTop="1" thickBot="1" x14ac:dyDescent="0.2">
      <c r="B23" s="601" t="s">
        <v>200</v>
      </c>
      <c r="C23" s="546"/>
      <c r="D23" s="545" t="s">
        <v>442</v>
      </c>
      <c r="E23" s="545"/>
      <c r="F23" s="545"/>
      <c r="G23" s="546"/>
      <c r="H23" s="601" t="s">
        <v>443</v>
      </c>
      <c r="I23" s="545"/>
      <c r="J23" s="546"/>
      <c r="K23" s="56"/>
      <c r="L23" s="53"/>
      <c r="M23" s="558"/>
      <c r="N23" s="56"/>
      <c r="O23" s="48"/>
      <c r="P23" s="51" t="s">
        <v>88</v>
      </c>
      <c r="Q23" s="526" t="s">
        <v>32</v>
      </c>
      <c r="R23" s="526"/>
      <c r="S23" s="526"/>
      <c r="T23" s="527"/>
      <c r="U23" s="561"/>
      <c r="V23" s="562"/>
      <c r="W23" s="562"/>
      <c r="X23" s="562"/>
      <c r="AC23" s="53"/>
      <c r="AD23" s="53"/>
      <c r="AE23"/>
      <c r="AF23"/>
      <c r="AG23"/>
      <c r="AH23"/>
      <c r="AI23" s="259"/>
      <c r="AJ23"/>
      <c r="AK23" s="53"/>
      <c r="AL23" s="53"/>
      <c r="AM23" s="53"/>
      <c r="AN23" s="151"/>
      <c r="AP23" s="53"/>
      <c r="AR23" s="49"/>
      <c r="AS23" s="136" t="s">
        <v>191</v>
      </c>
      <c r="AT23" s="531" t="s">
        <v>192</v>
      </c>
      <c r="AU23" s="531"/>
      <c r="AV23" s="532"/>
      <c r="AW23" s="631"/>
    </row>
    <row r="24" spans="2:49" ht="27" customHeight="1" thickBot="1" x14ac:dyDescent="0.2">
      <c r="B24" s="611" t="s">
        <v>201</v>
      </c>
      <c r="C24" s="612"/>
      <c r="D24" s="603">
        <v>80</v>
      </c>
      <c r="E24" s="603"/>
      <c r="F24" s="603"/>
      <c r="G24" s="195" t="s">
        <v>199</v>
      </c>
      <c r="H24" s="583">
        <f>+F12</f>
        <v>24.3</v>
      </c>
      <c r="I24" s="584"/>
      <c r="J24" s="195" t="s">
        <v>199</v>
      </c>
      <c r="K24" s="56"/>
      <c r="L24" s="53"/>
      <c r="M24" s="559"/>
      <c r="P24" s="538"/>
      <c r="Q24" s="564"/>
      <c r="R24" s="564"/>
      <c r="S24" s="564"/>
      <c r="T24" s="44" t="s">
        <v>13</v>
      </c>
      <c r="U24"/>
      <c r="V24"/>
      <c r="W24"/>
      <c r="X24"/>
      <c r="AC24" s="53"/>
      <c r="AD24" s="53"/>
      <c r="AE24"/>
      <c r="AF24"/>
      <c r="AG24"/>
      <c r="AH24"/>
      <c r="AI24" s="259"/>
      <c r="AJ24"/>
      <c r="AK24" s="53"/>
      <c r="AL24" s="141"/>
      <c r="AM24" s="53"/>
      <c r="AN24" s="53"/>
      <c r="AQ24" s="56"/>
      <c r="AR24" s="146"/>
      <c r="AS24" s="553">
        <f>+ROUND(AU16,1)+ROUND(AA28,1)</f>
        <v>0</v>
      </c>
      <c r="AT24" s="554"/>
      <c r="AU24" s="554"/>
      <c r="AV24" s="52" t="s">
        <v>13</v>
      </c>
      <c r="AW24" s="631"/>
    </row>
    <row r="25" spans="2:49" ht="27" customHeight="1" thickBot="1" x14ac:dyDescent="0.2">
      <c r="B25" s="611" t="s">
        <v>202</v>
      </c>
      <c r="C25" s="612"/>
      <c r="D25" s="603">
        <v>0</v>
      </c>
      <c r="E25" s="603"/>
      <c r="F25" s="603"/>
      <c r="G25" s="195" t="s">
        <v>199</v>
      </c>
      <c r="H25" s="583">
        <f>+P12+AH9</f>
        <v>0</v>
      </c>
      <c r="I25" s="584"/>
      <c r="J25" s="195" t="s">
        <v>199</v>
      </c>
      <c r="K25" s="56"/>
      <c r="L25" s="53"/>
      <c r="P25" s="53"/>
      <c r="Q25" s="53"/>
      <c r="R25" s="53"/>
      <c r="S25" s="53"/>
      <c r="T25" s="53"/>
      <c r="U25" s="53"/>
      <c r="V25" s="53"/>
      <c r="AE25" s="150"/>
      <c r="AH25" s="53"/>
      <c r="AI25" s="56"/>
      <c r="AJ25" s="53"/>
      <c r="AK25" s="53"/>
      <c r="AL25" s="187"/>
      <c r="AM25" s="187"/>
      <c r="AN25" s="187"/>
      <c r="AQ25" s="271"/>
      <c r="AR25" s="128"/>
      <c r="AW25" s="631"/>
    </row>
    <row r="26" spans="2:49" ht="27" customHeight="1" thickTop="1" thickBot="1" x14ac:dyDescent="0.2">
      <c r="B26" s="611" t="s">
        <v>203</v>
      </c>
      <c r="C26" s="612"/>
      <c r="D26" s="603">
        <v>0</v>
      </c>
      <c r="E26" s="603"/>
      <c r="F26" s="603"/>
      <c r="G26" s="195" t="s">
        <v>199</v>
      </c>
      <c r="H26" s="583">
        <f>+P21</f>
        <v>0</v>
      </c>
      <c r="I26" s="584"/>
      <c r="J26" s="195" t="s">
        <v>199</v>
      </c>
      <c r="K26" s="56"/>
      <c r="L26" s="144"/>
      <c r="M26" s="557" t="s">
        <v>35</v>
      </c>
      <c r="N26" s="48"/>
      <c r="O26" s="48"/>
      <c r="P26" s="248" t="s">
        <v>181</v>
      </c>
      <c r="Q26" s="526" t="s">
        <v>182</v>
      </c>
      <c r="R26" s="526"/>
      <c r="S26" s="526"/>
      <c r="T26" s="527"/>
      <c r="U26" s="48"/>
      <c r="V26" s="48"/>
      <c r="W26" s="48"/>
      <c r="X26" s="48"/>
      <c r="Y26" s="48"/>
      <c r="Z26" s="48"/>
      <c r="AA26" s="48"/>
      <c r="AB26" s="48"/>
      <c r="AC26" s="48"/>
      <c r="AD26" s="48"/>
      <c r="AE26" s="48"/>
      <c r="AF26" s="48"/>
      <c r="AG26" s="48"/>
      <c r="AH26" s="48"/>
      <c r="AI26" s="61"/>
      <c r="AJ26" s="48"/>
      <c r="AK26" s="49"/>
      <c r="AL26" s="136" t="s">
        <v>188</v>
      </c>
      <c r="AM26" s="531" t="s">
        <v>284</v>
      </c>
      <c r="AN26" s="531"/>
      <c r="AO26" s="531"/>
      <c r="AP26" s="532"/>
      <c r="AQ26" s="273"/>
      <c r="AR26" s="274"/>
      <c r="AS26" s="136" t="s">
        <v>193</v>
      </c>
      <c r="AT26" s="531" t="s">
        <v>446</v>
      </c>
      <c r="AU26" s="531"/>
      <c r="AV26" s="532"/>
      <c r="AW26" s="631"/>
    </row>
    <row r="27" spans="2:49" ht="27" customHeight="1" thickBot="1" x14ac:dyDescent="0.2">
      <c r="B27" s="611" t="s">
        <v>224</v>
      </c>
      <c r="C27" s="612"/>
      <c r="D27" s="603">
        <v>0</v>
      </c>
      <c r="E27" s="603"/>
      <c r="F27" s="603"/>
      <c r="G27" s="195" t="s">
        <v>199</v>
      </c>
      <c r="H27" s="583">
        <f>+Y21</f>
        <v>0</v>
      </c>
      <c r="I27" s="584"/>
      <c r="J27" s="195" t="s">
        <v>199</v>
      </c>
      <c r="M27" s="558"/>
      <c r="P27" s="587">
        <f>+R30+ROUND(R33,1)</f>
        <v>24.3</v>
      </c>
      <c r="Q27" s="588"/>
      <c r="R27" s="588"/>
      <c r="S27" s="588"/>
      <c r="T27" s="44" t="s">
        <v>38</v>
      </c>
      <c r="U27" s="64"/>
      <c r="V27" s="64"/>
      <c r="Y27" s="62" t="s">
        <v>39</v>
      </c>
      <c r="Z27" s="65"/>
      <c r="AH27" s="53"/>
      <c r="AI27" s="53"/>
      <c r="AJ27" s="53"/>
      <c r="AK27" s="53"/>
      <c r="AL27" s="553">
        <f>+AH18+P27</f>
        <v>24.3</v>
      </c>
      <c r="AM27" s="554"/>
      <c r="AN27" s="554"/>
      <c r="AO27" s="554"/>
      <c r="AP27" s="52" t="s">
        <v>13</v>
      </c>
      <c r="AQ27" s="271"/>
      <c r="AR27" s="128"/>
      <c r="AS27" s="524"/>
      <c r="AT27" s="535"/>
      <c r="AU27" s="535"/>
      <c r="AV27" s="52" t="s">
        <v>13</v>
      </c>
      <c r="AW27" s="631"/>
    </row>
    <row r="28" spans="2:49" ht="27" customHeight="1" thickTop="1" thickBot="1" x14ac:dyDescent="0.2">
      <c r="B28" s="626" t="s">
        <v>334</v>
      </c>
      <c r="C28" s="627"/>
      <c r="D28" s="603">
        <v>0</v>
      </c>
      <c r="E28" s="603"/>
      <c r="F28" s="603"/>
      <c r="G28" s="195" t="s">
        <v>199</v>
      </c>
      <c r="H28" s="583">
        <f>+P15+AH12</f>
        <v>0</v>
      </c>
      <c r="I28" s="584"/>
      <c r="J28" s="195" t="s">
        <v>199</v>
      </c>
      <c r="M28" s="558"/>
      <c r="P28" s="56"/>
      <c r="U28" s="53"/>
      <c r="V28" s="53"/>
      <c r="Y28" s="536" t="s">
        <v>176</v>
      </c>
      <c r="Z28" s="537"/>
      <c r="AA28" s="538"/>
      <c r="AB28" s="539"/>
      <c r="AC28" s="539"/>
      <c r="AD28" s="539"/>
      <c r="AE28" s="539"/>
      <c r="AF28" s="44" t="s">
        <v>13</v>
      </c>
      <c r="AH28" s="53"/>
      <c r="AI28" s="53"/>
      <c r="AN28" s="270"/>
      <c r="AQ28" s="271"/>
      <c r="AR28" s="128"/>
      <c r="AS28" s="604" t="str">
        <f>+IF(AS27=0,"",IF(AL27&lt;AS27,"エラー !：⑩の内数である⑬の量が⑩を超えています",""))</f>
        <v/>
      </c>
      <c r="AT28" s="604"/>
      <c r="AU28" s="604"/>
      <c r="AV28" s="604"/>
      <c r="AW28" s="631"/>
    </row>
    <row r="29" spans="2:49" ht="27" customHeight="1" thickTop="1" thickBot="1" x14ac:dyDescent="0.2">
      <c r="B29" s="611" t="s">
        <v>225</v>
      </c>
      <c r="C29" s="612"/>
      <c r="D29" s="603">
        <v>80</v>
      </c>
      <c r="E29" s="603"/>
      <c r="F29" s="603"/>
      <c r="G29" s="195" t="s">
        <v>199</v>
      </c>
      <c r="H29" s="583">
        <f>+AL27</f>
        <v>24.3</v>
      </c>
      <c r="I29" s="584"/>
      <c r="J29" s="195" t="s">
        <v>199</v>
      </c>
      <c r="M29" s="558"/>
      <c r="P29" s="56"/>
      <c r="Q29" s="144"/>
      <c r="R29" s="51" t="s">
        <v>184</v>
      </c>
      <c r="S29" s="526" t="s">
        <v>33</v>
      </c>
      <c r="T29" s="573"/>
      <c r="U29" s="573"/>
      <c r="V29" s="574"/>
      <c r="W29" s="48"/>
      <c r="X29" s="66"/>
      <c r="Y29" s="536" t="s">
        <v>260</v>
      </c>
      <c r="Z29" s="537"/>
      <c r="AA29" s="538"/>
      <c r="AB29" s="539"/>
      <c r="AC29" s="539"/>
      <c r="AD29" s="539"/>
      <c r="AE29" s="539"/>
      <c r="AF29" s="44" t="s">
        <v>13</v>
      </c>
      <c r="AH29" s="53"/>
      <c r="AI29" s="53"/>
      <c r="AJ29" s="53"/>
      <c r="AK29" s="53"/>
      <c r="AL29" s="136" t="s">
        <v>189</v>
      </c>
      <c r="AM29" s="531" t="s">
        <v>190</v>
      </c>
      <c r="AN29" s="531"/>
      <c r="AO29" s="531"/>
      <c r="AP29" s="532"/>
      <c r="AQ29" s="272"/>
      <c r="AR29" s="275"/>
      <c r="AS29" s="581" t="s">
        <v>194</v>
      </c>
      <c r="AT29" s="577" t="s">
        <v>447</v>
      </c>
      <c r="AU29" s="577"/>
      <c r="AV29" s="578"/>
      <c r="AW29" s="631"/>
    </row>
    <row r="30" spans="2:49" ht="27" customHeight="1" thickBot="1" x14ac:dyDescent="0.2">
      <c r="B30" s="611" t="s">
        <v>226</v>
      </c>
      <c r="C30" s="612"/>
      <c r="D30" s="603">
        <v>0</v>
      </c>
      <c r="E30" s="603"/>
      <c r="F30" s="603"/>
      <c r="G30" s="195" t="s">
        <v>199</v>
      </c>
      <c r="H30" s="583">
        <f>+AL30</f>
        <v>24.3</v>
      </c>
      <c r="I30" s="584"/>
      <c r="J30" s="195" t="s">
        <v>199</v>
      </c>
      <c r="M30" s="558"/>
      <c r="P30" s="56"/>
      <c r="R30" s="587">
        <f>+ROUND(AA28,1)+ROUND(AA29,1)+ROUND(AA30,1)</f>
        <v>0</v>
      </c>
      <c r="S30" s="588"/>
      <c r="T30" s="588"/>
      <c r="U30" s="588"/>
      <c r="V30" s="44" t="s">
        <v>16</v>
      </c>
      <c r="Y30" s="536" t="s">
        <v>187</v>
      </c>
      <c r="Z30" s="537"/>
      <c r="AA30" s="538"/>
      <c r="AB30" s="539"/>
      <c r="AC30" s="539"/>
      <c r="AD30" s="539"/>
      <c r="AE30" s="539"/>
      <c r="AF30" s="44" t="s">
        <v>13</v>
      </c>
      <c r="AL30" s="524">
        <v>24.3</v>
      </c>
      <c r="AM30" s="535"/>
      <c r="AN30" s="535"/>
      <c r="AO30" s="535"/>
      <c r="AP30" s="52" t="s">
        <v>13</v>
      </c>
      <c r="AS30" s="582"/>
      <c r="AT30" s="579"/>
      <c r="AU30" s="579"/>
      <c r="AV30" s="580"/>
      <c r="AW30" s="631"/>
    </row>
    <row r="31" spans="2:49" ht="27" customHeight="1" thickTop="1" thickBot="1" x14ac:dyDescent="0.2">
      <c r="B31" s="611" t="s">
        <v>227</v>
      </c>
      <c r="C31" s="612"/>
      <c r="D31" s="603">
        <v>80</v>
      </c>
      <c r="E31" s="603"/>
      <c r="F31" s="603"/>
      <c r="G31" s="195" t="s">
        <v>199</v>
      </c>
      <c r="H31" s="583">
        <f>+AS24</f>
        <v>0</v>
      </c>
      <c r="I31" s="584"/>
      <c r="J31" s="195" t="s">
        <v>199</v>
      </c>
      <c r="M31" s="558"/>
      <c r="P31" s="56"/>
      <c r="Y31"/>
      <c r="Z31"/>
      <c r="AA31" s="67" t="s">
        <v>90</v>
      </c>
      <c r="AK31" s="128"/>
      <c r="AL31" s="530" t="str">
        <f>+IF(AL30=0,"",IF(AL27&lt;AL30,"エラー !：⑩の内数である⑪の量が⑩を超えています",""))</f>
        <v/>
      </c>
      <c r="AM31" s="530"/>
      <c r="AN31" s="530"/>
      <c r="AO31" s="530"/>
      <c r="AP31" s="530"/>
      <c r="AQ31" s="530"/>
      <c r="AR31" s="41"/>
      <c r="AS31" s="575"/>
      <c r="AT31" s="576"/>
      <c r="AU31" s="576"/>
      <c r="AV31" s="163" t="s">
        <v>13</v>
      </c>
      <c r="AW31" s="631"/>
    </row>
    <row r="32" spans="2:49" ht="27" customHeight="1" thickTop="1" thickBot="1" x14ac:dyDescent="0.2">
      <c r="B32" s="611" t="s">
        <v>444</v>
      </c>
      <c r="C32" s="612"/>
      <c r="D32" s="603">
        <v>0</v>
      </c>
      <c r="E32" s="603"/>
      <c r="F32" s="603"/>
      <c r="G32" s="195" t="s">
        <v>199</v>
      </c>
      <c r="H32" s="583">
        <f>+AS27</f>
        <v>0</v>
      </c>
      <c r="I32" s="584"/>
      <c r="J32" s="195" t="s">
        <v>199</v>
      </c>
      <c r="M32" s="558"/>
      <c r="P32" s="56"/>
      <c r="Q32" s="144"/>
      <c r="R32" s="51" t="s">
        <v>186</v>
      </c>
      <c r="S32" s="526" t="s">
        <v>37</v>
      </c>
      <c r="T32" s="573"/>
      <c r="U32" s="573"/>
      <c r="V32" s="574"/>
      <c r="W32" s="53"/>
      <c r="X32" s="53"/>
      <c r="Y32"/>
      <c r="Z32"/>
      <c r="AA32" s="616" t="s">
        <v>332</v>
      </c>
      <c r="AB32" s="617"/>
      <c r="AC32" s="617"/>
      <c r="AD32" s="617"/>
      <c r="AE32" s="617"/>
      <c r="AF32" s="617" t="s">
        <v>195</v>
      </c>
      <c r="AG32" s="617"/>
      <c r="AH32" s="617"/>
      <c r="AI32" s="617"/>
      <c r="AJ32" s="617"/>
      <c r="AK32" s="617"/>
      <c r="AL32" s="617" t="s">
        <v>196</v>
      </c>
      <c r="AM32" s="617"/>
      <c r="AN32" s="617"/>
      <c r="AO32" s="622"/>
      <c r="AP32" s="189"/>
      <c r="AS32" s="568" t="str">
        <f>+IF(AS31=0,"",IF(AL27&lt;AS31,"エラー !：⑩の内数である⑭の量が⑩を超えています",""))</f>
        <v/>
      </c>
      <c r="AT32" s="568"/>
      <c r="AU32" s="568"/>
      <c r="AV32" s="568"/>
      <c r="AW32" s="631"/>
    </row>
    <row r="33" spans="2:62" ht="27" customHeight="1" thickBot="1" x14ac:dyDescent="0.2">
      <c r="B33" s="613" t="s">
        <v>445</v>
      </c>
      <c r="C33" s="614"/>
      <c r="D33" s="571">
        <v>0</v>
      </c>
      <c r="E33" s="572"/>
      <c r="F33" s="572"/>
      <c r="G33" s="196" t="s">
        <v>199</v>
      </c>
      <c r="H33" s="585">
        <f>+AS31</f>
        <v>0</v>
      </c>
      <c r="I33" s="586"/>
      <c r="J33" s="196" t="s">
        <v>199</v>
      </c>
      <c r="M33" s="559"/>
      <c r="R33" s="538">
        <v>24.3</v>
      </c>
      <c r="S33" s="539"/>
      <c r="T33" s="539"/>
      <c r="U33" s="539"/>
      <c r="V33" s="44" t="s">
        <v>38</v>
      </c>
      <c r="W33" s="53"/>
      <c r="X33" s="53"/>
      <c r="Y33"/>
      <c r="Z33"/>
      <c r="AA33" s="618"/>
      <c r="AB33" s="619"/>
      <c r="AC33" s="619"/>
      <c r="AD33" s="619"/>
      <c r="AE33" s="619"/>
      <c r="AF33" s="619"/>
      <c r="AG33" s="619"/>
      <c r="AH33" s="619"/>
      <c r="AI33" s="619"/>
      <c r="AJ33" s="619"/>
      <c r="AK33" s="619"/>
      <c r="AL33" s="619"/>
      <c r="AM33" s="619"/>
      <c r="AN33" s="619"/>
      <c r="AO33" s="623"/>
      <c r="AP33" s="189"/>
      <c r="AW33" s="631"/>
    </row>
    <row r="34" spans="2:62" ht="24" customHeight="1" x14ac:dyDescent="0.15">
      <c r="C34" s="260" t="str">
        <f>+IF(D30=0,"",IF(D29&lt;D30,"エラー !：上の表は、⑩の内数である⑪の量が⑩を超えています",""))</f>
        <v/>
      </c>
      <c r="AA34" s="620"/>
      <c r="AB34" s="621"/>
      <c r="AC34" s="621"/>
      <c r="AD34" s="621"/>
      <c r="AE34" s="621"/>
      <c r="AF34" s="621"/>
      <c r="AG34" s="621"/>
      <c r="AH34" s="621"/>
      <c r="AI34" s="621"/>
      <c r="AJ34" s="621"/>
      <c r="AK34" s="621"/>
      <c r="AL34" s="621"/>
      <c r="AM34" s="621"/>
      <c r="AN34" s="621"/>
      <c r="AO34" s="624"/>
      <c r="AP34" s="189"/>
      <c r="AW34" s="631"/>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2023-06-23T02:39:38Z</dcterms:created>
  <dcterms:modified xsi:type="dcterms:W3CDTF">2023-09-19T09:58:16Z</dcterms:modified>
</cp:coreProperties>
</file>