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678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c r="L50" i="94" s="1"/>
  <c r="AL27" i="80" l="1"/>
  <c r="H29" i="80" s="1"/>
  <c r="S45" i="94"/>
  <c r="N38" i="94"/>
  <c r="N37" i="94" s="1"/>
  <c r="N19" i="94" s="1"/>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1" i="94" s="1"/>
  <c r="U38" i="94"/>
  <c r="U37" i="94" s="1"/>
  <c r="U19" i="94" s="1"/>
  <c r="U9" i="94" s="1"/>
  <c r="U55" i="94" s="1"/>
  <c r="M38" i="94"/>
  <c r="M37" i="94" s="1"/>
  <c r="M19" i="94" s="1"/>
  <c r="I38" i="94"/>
  <c r="I37" i="94" s="1"/>
  <c r="I19" i="94" s="1"/>
  <c r="AL27" i="84"/>
  <c r="H29" i="84" s="1"/>
  <c r="AA25" i="94"/>
  <c r="AL27" i="89"/>
  <c r="AL27" i="79"/>
  <c r="R43" i="94" s="1"/>
  <c r="AL27" i="85"/>
  <c r="AL31" i="85" s="1"/>
  <c r="M52"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S16" i="94"/>
  <c r="P19" i="94"/>
  <c r="J38" i="94"/>
  <c r="J37" i="94" s="1"/>
  <c r="J19" i="94" s="1"/>
  <c r="J11" i="94" s="1"/>
  <c r="X32" i="94"/>
  <c r="X31" i="94" s="1"/>
  <c r="X26" i="94" s="1"/>
  <c r="AA44" i="94"/>
  <c r="AA46" i="94"/>
  <c r="AA47" i="94"/>
  <c r="AA21" i="94"/>
  <c r="AL27" i="87"/>
  <c r="AA24" i="94"/>
  <c r="Y18" i="80"/>
  <c r="Y18" i="90"/>
  <c r="AL27" i="92"/>
  <c r="AA23" i="94"/>
  <c r="K45" i="94"/>
  <c r="V45" i="94"/>
  <c r="Q38" i="94"/>
  <c r="Q37" i="94" s="1"/>
  <c r="Q19" i="94" s="1"/>
  <c r="V38" i="94"/>
  <c r="V37" i="94" s="1"/>
  <c r="V19" i="94" s="1"/>
  <c r="V18" i="94" s="1"/>
  <c r="L38" i="94"/>
  <c r="L37" i="94" s="1"/>
  <c r="L19" i="94" s="1"/>
  <c r="L9" i="94" s="1"/>
  <c r="L55" i="94" s="1"/>
  <c r="W32" i="94"/>
  <c r="W31" i="94" s="1"/>
  <c r="S32" i="94"/>
  <c r="S31" i="94" s="1"/>
  <c r="S26" i="94" s="1"/>
  <c r="S27" i="94" s="1"/>
  <c r="W38" i="94"/>
  <c r="W37" i="94" s="1"/>
  <c r="W19" i="94" s="1"/>
  <c r="U32" i="94"/>
  <c r="U31" i="94" s="1"/>
  <c r="U26" i="94" s="1"/>
  <c r="U27" i="94" s="1"/>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Y13" i="94"/>
  <c r="T38" i="94"/>
  <c r="T37" i="94" s="1"/>
  <c r="T19" i="94" s="1"/>
  <c r="X38" i="94"/>
  <c r="X37" i="94" s="1"/>
  <c r="X19" i="94" s="1"/>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R16" i="94"/>
  <c r="R13" i="94"/>
  <c r="R12" i="94"/>
  <c r="R15" i="94"/>
  <c r="R14" i="94"/>
  <c r="P16" i="75"/>
  <c r="I50" i="94" s="1"/>
  <c r="Q18" i="94"/>
  <c r="R17" i="94"/>
  <c r="Y10" i="94"/>
  <c r="Y21" i="84"/>
  <c r="H27" i="84" s="1"/>
  <c r="P16" i="84"/>
  <c r="T50" i="94" s="1"/>
  <c r="H31" i="79"/>
  <c r="P10" i="94"/>
  <c r="P12" i="94"/>
  <c r="P9" i="94"/>
  <c r="P55" i="94" s="1"/>
  <c r="S10" i="94"/>
  <c r="AA41" i="94"/>
  <c r="W13" i="94"/>
  <c r="W14" i="94"/>
  <c r="U13" i="94"/>
  <c r="U17" i="94"/>
  <c r="U12" i="94"/>
  <c r="U16" i="94"/>
  <c r="U14" i="94"/>
  <c r="U15" i="94"/>
  <c r="H32" i="94"/>
  <c r="AA33" i="94"/>
  <c r="F12" i="88"/>
  <c r="H24" i="88" s="1"/>
  <c r="AL27" i="88"/>
  <c r="F12" i="77"/>
  <c r="H24" i="77" s="1"/>
  <c r="AL27" i="77"/>
  <c r="W26" i="94"/>
  <c r="W27" i="94" s="1"/>
  <c r="Q10" i="94"/>
  <c r="Q14" i="94"/>
  <c r="Q12" i="94"/>
  <c r="Q16" i="94"/>
  <c r="Q15" i="94"/>
  <c r="AA35" i="94"/>
  <c r="Y18" i="2"/>
  <c r="AL27" i="2"/>
  <c r="R9" i="94"/>
  <c r="R55" i="94" s="1"/>
  <c r="AA40" i="94"/>
  <c r="R18" i="94"/>
  <c r="Y12" i="94"/>
  <c r="Q17" i="94"/>
  <c r="Z38" i="94"/>
  <c r="Z37" i="94" s="1"/>
  <c r="Z19" i="94" s="1"/>
  <c r="R11" i="94"/>
  <c r="O38" i="94"/>
  <c r="O37" i="94" s="1"/>
  <c r="O19" i="94" s="1"/>
  <c r="Y32" i="94"/>
  <c r="Y31" i="94" s="1"/>
  <c r="Y26" i="94" s="1"/>
  <c r="Y27" i="94" s="1"/>
  <c r="T32" i="94"/>
  <c r="T31" i="94" s="1"/>
  <c r="T26" i="94" s="1"/>
  <c r="T27" i="94" s="1"/>
  <c r="R32" i="94"/>
  <c r="R31" i="94" s="1"/>
  <c r="R26" i="94" s="1"/>
  <c r="R27" i="94" s="1"/>
  <c r="L32" i="94"/>
  <c r="L31" i="94" s="1"/>
  <c r="L26" i="94" s="1"/>
  <c r="L27" i="94" s="1"/>
  <c r="AA30" i="94"/>
  <c r="AA42" i="94"/>
  <c r="H31" i="78"/>
  <c r="L45" i="94"/>
  <c r="V16" i="94" l="1"/>
  <c r="V9" i="94"/>
  <c r="V55" i="94" s="1"/>
  <c r="V11" i="94"/>
  <c r="V15" i="94"/>
  <c r="V12" i="94"/>
  <c r="V14" i="94"/>
  <c r="T43" i="94"/>
  <c r="AA45" i="94"/>
  <c r="S17" i="94"/>
  <c r="S15" i="94"/>
  <c r="S13" i="94"/>
  <c r="S9" i="94"/>
  <c r="S55" i="94" s="1"/>
  <c r="S12" i="94"/>
  <c r="N18" i="94"/>
  <c r="N15" i="94"/>
  <c r="N14" i="94"/>
  <c r="N13" i="94"/>
  <c r="N16" i="94"/>
  <c r="N11" i="94"/>
  <c r="N12" i="94"/>
  <c r="N17" i="94"/>
  <c r="N10" i="94"/>
  <c r="N9" i="94"/>
  <c r="N55" i="94" s="1"/>
  <c r="M16" i="94"/>
  <c r="M13" i="94"/>
  <c r="M9" i="94"/>
  <c r="M55" i="94" s="1"/>
  <c r="L15" i="94"/>
  <c r="L18" i="94"/>
  <c r="L43" i="94"/>
  <c r="L16"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H10" i="94"/>
  <c r="H12" i="94"/>
  <c r="H9" i="94"/>
  <c r="H16" i="94"/>
  <c r="H18" i="94"/>
  <c r="H17" i="94"/>
  <c r="H14" i="94"/>
  <c r="AA14" i="94" l="1"/>
  <c r="M63" i="95" s="1"/>
  <c r="M40" i="98" s="1"/>
  <c r="AA15" i="94"/>
  <c r="M64" i="95" s="1"/>
  <c r="M41" i="98" s="1"/>
  <c r="AA16" i="94"/>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<sst xmlns="http://schemas.openxmlformats.org/spreadsheetml/2006/main" count="3275" uniqueCount="459">
  <si>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</si>
  <si>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</si>
  <si>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</si>
  <si>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</si>
  <si>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</si>
  <si>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</si>
  <si>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</si>
  <si>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</si>
  <si>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</si>
  <si>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</si>
  <si>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</si>
  <si>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</si>
  <si>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</si>
  <si>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</si>
  <si>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</si>
  <si>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</si>
  <si>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</si>
  <si>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</si>
  <si>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</si>
  <si>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</si>
  <si>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</si>
  <si>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</si>
  <si>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</si>
  <si>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</si>
  <si>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</si>
  <si>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</si>
  <si>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</si>
  <si>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</si>
  <si>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</si>
  <si>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</si>
  <si>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</si>
  <si>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</si>
  <si>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</si>
  <si>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</si>
  <si>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</si>
  <si>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</si>
  <si>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</si>
  <si>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</si>
  <si>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</si>
  <si>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</si>
  <si>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</si>
  <si>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</si>
  <si>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</si>
  <si>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</si>
  <si>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</si>
  <si>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</si>
  <si>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</si>
  <si>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</si>
  <si>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</si>
  <si>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</si>
  <si>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</si>
  <si>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</si>
  <si>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</si>
  <si>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</si>
  <si>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</si>
  <si>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</si>
  <si>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</si>
  <si>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</si>
  <si>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</si>
  <si>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</si>
  <si>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</si>
  <si>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</si>
  <si>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</si>
  <si>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</si>
  <si>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</si>
  <si>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</si>
  <si>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</si>
  <si>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</si>
  <si>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</si>
  <si>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</si>
  <si>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</si>
  <si>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</si>
  <si>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</si>
  <si>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</si>
  <si>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</si>
  <si>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</si>
  <si>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</si>
  <si>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</si>
  <si>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</si>
  <si>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</si>
  <si>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</si>
  <si>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</si>
  <si>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</si>
  <si>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</si>
  <si>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</si>
  <si>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</si>
  <si>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</si>
  <si>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</si>
  <si>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</si>
  <si>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</si>
  <si>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</si>
  <si>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</si>
  <si>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</si>
  <si>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</si>
  <si>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</si>
  <si>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</si>
  <si>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</si>
  <si>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</si>
  <si>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</si>
  <si>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</si>
  <si>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</si>
  <si>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</si>
  <si>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</si>
  <si>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</si>
  <si>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</si>
  <si>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</si>
  <si>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</si>
  <si>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</si>
  <si>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</si>
  <si>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</si>
  <si>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</si>
  <si>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</si>
  <si>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</si>
  <si>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</si>
  <si>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</si>
  <si>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</si>
  <si>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</si>
  <si>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</si>
  <si>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</si>
  <si>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</si>
  <si>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</si>
  <si>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</si>
  <si>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</si>
  <si>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</si>
  <si>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</si>
  <si>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</si>
  <si>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</si>
  <si>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</si>
  <si>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</si>
  <si>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</si>
  <si>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</si>
  <si>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</si>
  <si>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</si>
  <si>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</si>
  <si>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</si>
  <si>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</si>
  <si>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</si>
  <si>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</si>
  <si>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</si>
  <si>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</si>
  <si>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</si>
  <si>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</si>
  <si>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</si>
  <si>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</si>
  <si>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</si>
  <si>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</si>
  <si>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</si>
  <si>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</si>
  <si>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</si>
  <si>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</si>
  <si>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</si>
  <si>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</si>
  <si>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</si>
  <si>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</si>
  <si>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</si>
  <si>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</si>
  <si>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</si>
  <si>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</si>
  <si>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</si>
  <si>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</si>
  <si>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</si>
  <si>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</si>
  <si>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</si>
  <si>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</si>
  <si>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</si>
  <si>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</si>
  <si>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</si>
  <si>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</si>
  <si>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</si>
  <si>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</si>
  <si>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</si>
  <si>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</si>
  <si>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</si>
  <si>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</si>
  <si>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</si>
  <si>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</si>
  <si>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</si>
  <si>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</si>
  <si>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</si>
  <si>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</si>
  <si>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</si>
  <si>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</si>
  <si>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</si>
  <si>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</si>
  <si>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</si>
  <si>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</si>
  <si>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</si>
  <si>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</si>
  <si>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</si>
  <si>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</si>
  <si>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</si>
  <si>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</si>
  <si>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</si>
  <si>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</si>
  <si>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</si>
  <si>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</si>
  <si>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</si>
  <si>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</si>
  <si>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</si>
  <si>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</si>
  <si>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</si>
  <si>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</si>
  <si>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</si>
  <si>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</si>
  <si>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</si>
  <si>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</si>
  <si>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</si>
  <si>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</si>
  <si>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</si>
  <si>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</si>
  <si>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</si>
  <si>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</si>
  <si>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</si>
  <si>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</si>
  <si>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</si>
  <si>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</si>
  <si>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</si>
  <si>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</si>
  <si>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</si>
  <si>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</si>
  <si>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</si>
  <si>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</si>
  <si>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</si>
  <si>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</si>
  <si>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</si>
  <si>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</si>
  <si>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</si>
  <si>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</si>
  <si>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</si>
  <si>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</si>
  <si>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</si>
  <si>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</si>
  <si>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</si>
  <si>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</si>
  <si>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</si>
  <si>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</si>
  <si>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</si>
  <si>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</si>
  <si>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</si>
  <si>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</si>
  <si>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</si>
  <si>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</si>
  <si>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</si>
  <si>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</si>
  <si>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</si>
  <si>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</si>
  <si>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</si>
  <si>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</si>
  <si>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</si>
  <si>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</si>
  <si>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</si>
  <si>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</si>
  <si>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</si>
  <si>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</si>
  <si>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</si>
  <si>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</si>
  <si>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</si>
  <si>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</si>
  <si>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</si>
  <si>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</si>
  <si>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</si>
  <si>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</si>
  <si>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</si>
  <si>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</si>
  <si>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</si>
  <si>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</si>
  <si>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</si>
  <si>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</si>
  <si>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</si>
  <si>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</si>
  <si>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</si>
  <si>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</si>
  <si>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</si>
  <si>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</si>
  <si>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</si>
  <si>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</si>
  <si>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</si>
  <si>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</si>
  <si>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</si>
  <si>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</si>
  <si>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</si>
  <si>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</si>
  <si>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</si>
  <si>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</si>
  <si>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</si>
  <si>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</si>
  <si>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</si>
  <si>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</si>
  <si>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</si>
  <si>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</si>
  <si>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</si>
  <si>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</si>
  <si>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</si>
  <si>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</si>
  <si>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</si>
  <si>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</si>
  <si>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</si>
  <si>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</si>
  <si>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</si>
  <si>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</si>
  <si>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</si>
  <si>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</si>
  <si>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</si>
  <si>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</si>
  <si>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</si>
  <si>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</si>
  <si>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</si>
  <si>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</si>
  <si>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</si>
  <si>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</si>
  <si>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</si>
  <si>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</si>
  <si>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</si>
  <si>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</si>
  <si>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</si>
  <si>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</si>
  <si>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</si>
  <si>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</si>
  <si>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</si>
  <si>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</si>
  <si>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</si>
  <si>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</si>
  <si>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</si>
  <si>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</si>
  <si>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</si>
  <si>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</si>
  <si>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</si>
  <si>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</si>
  <si>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</si>
  <si>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</si>
  <si>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</si>
  <si>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</si>
  <si>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</si>
  <si>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</si>
  <si>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</si>
  <si>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</si>
  <si>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</si>
  <si>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</si>
  <si>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</si>
  <si>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</si>
  <si>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</si>
  <si>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</si>
  <si>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</si>
  <si>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</si>
  <si>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</si>
  <si>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</si>
  <si>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</si>
  <si>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</si>
  <si>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</si>
  <si>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</si>
  <si>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</si>
  <si>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</si>
  <si>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</si>
  <si>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</si>
  <si>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</si>
  <si>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</si>
  <si>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</si>
  <si>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</si>
  <si>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</si>
  <si>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</si>
  <si>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</si>
  <si>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</si>
  <si>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</si>
  <si>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</si>
  <si>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</si>
  <si>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</si>
  <si>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</si>
  <si>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</si>
  <si>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</si>
  <si>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</si>
  <si>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</si>
  <si>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</si>
  <si>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</si>
  <si>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</si>
  <si>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</si>
  <si>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</si>
  <si>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</si>
  <si>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</si>
  <si>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</si>
  <si>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</si>
  <si>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</si>
  <si>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</si>
  <si>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</si>
  <si>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</si>
  <si>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</si>
  <si>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</si>
  <si>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</si>
  <si>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</si>
  <si>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</si>
  <si>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</si>
  <si>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</si>
  <si>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</si>
  <si>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</si>
  <si>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</si>
  <si>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</si>
  <si>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</si>
  <si>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</si>
  <si>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</si>
  <si>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</si>
  <si>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</si>
  <si>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</si>
  <si>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</si>
  <si>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</si>
  <si>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</si>
  <si>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</si>
  <si>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</si>
  <si>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</si>
  <si>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</si>
  <si>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</si>
  <si>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</si>
  <si>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</si>
  <si>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</si>
  <si>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</si>
  <si>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</si>
  <si>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</si>
  <si>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</si>
  <si>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</si>
  <si>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</si>
  <si>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</si>
  <si>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</si>
  <si>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</si>
  <si>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</si>
  <si>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</si>
  <si>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</si>
  <si>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</si>
  <si>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</si>
  <si>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</si>
  <si>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</si>
  <si>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</si>
  <si>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</si>
  <si>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</si>
  <si>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</si>
  <si>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</si>
  <si>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</si>
  <si>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</si>
  <si>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</si>
  <si>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</si>
  <si>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</si>
  <si>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</si>
  <si>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</si>
  <si>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</si>
  <si>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</si>
  <si>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</si>
  <si>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</si>
  <si>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</si>
  <si>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</si>
  <si>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</si>
  <si>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</si>
  <si>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</si>
  <si>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</si>
  <si>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令和   5年   6月   6日</t>
    <phoneticPr fontId="3"/>
  </si>
  <si>
    <t>神奈川県横浜市戸塚区戸塚町157</t>
  </si>
  <si>
    <t>大洋建設株式会社
代表取締役　黒田憲一</t>
  </si>
  <si>
    <t>045-861-0025</t>
  </si>
  <si>
    <t>横浜市長</t>
  </si>
  <si>
    <t>D-建設業　　建築・土木工事及び不動産販売・賃貸</t>
  </si>
  <si>
    <t>○</t>
  </si>
  <si>
    <t>045-861-0025</t>
    <phoneticPr fontId="3"/>
  </si>
  <si>
    <t>大洋建設株式会社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</si>
</sst>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851025" y="2184400"/>
          <a:ext cx="667808" cy="64452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833563" y="2193131"/>
          <a:ext cx="657225" cy="619125"/>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833563" y="2221706"/>
          <a:ext cx="657225" cy="628650"/>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833563" y="2212181"/>
          <a:ext cx="657225" cy="628650"/>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838325" y="2200275"/>
          <a:ext cx="657225" cy="63817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838325" y="2190750"/>
          <a:ext cx="657225" cy="63817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838325" y="2190750"/>
          <a:ext cx="657225" cy="63817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833563" y="2193131"/>
          <a:ext cx="657225" cy="628650"/>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838325" y="2200275"/>
          <a:ext cx="657225" cy="63817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838325" y="2181225"/>
          <a:ext cx="657225" cy="63817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838325" y="2219325"/>
          <a:ext cx="657225" cy="62865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838325" y="2209800"/>
          <a:ext cx="657225" cy="63817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838325" y="2190750"/>
          <a:ext cx="657225" cy="63817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838325" y="2190750"/>
          <a:ext cx="657225" cy="63817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841500" y="2193925"/>
          <a:ext cx="662517" cy="64452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48" zoomScaleNormal="100" zoomScaleSheetLayoutView="100" workbookViewId="0">
      <selection activeCell="S54" sqref="S54"/>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456</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450</v>
      </c>
      <c r="M34" s="469"/>
      <c r="N34" s="469"/>
      <c r="O34" s="470"/>
      <c r="Q34" s="20"/>
      <c r="R34" s="20"/>
      <c r="S34" s="20"/>
    </row>
    <row r="35" spans="1:19" ht="11.25" customHeight="1" x14ac:dyDescent="0.15">
      <c r="C35" s="78"/>
      <c r="O35" s="80"/>
      <c r="Q35" s="20"/>
      <c r="R35" s="20"/>
      <c r="S35" s="20"/>
    </row>
    <row r="36" spans="1:19" ht="13.5" x14ac:dyDescent="0.15">
      <c r="C36" s="436" t="s">
        <v>454</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451</v>
      </c>
      <c r="K39" s="448"/>
      <c r="L39" s="449"/>
      <c r="M39" s="449"/>
      <c r="N39" s="449"/>
      <c r="O39" s="450"/>
      <c r="Q39" s="20"/>
      <c r="R39" s="20"/>
    </row>
    <row r="40" spans="1:19" ht="26.25" customHeight="1" x14ac:dyDescent="0.15">
      <c r="C40" s="78"/>
      <c r="H40" s="23" t="s">
        <v>7</v>
      </c>
      <c r="I40" s="23"/>
      <c r="J40" s="448" t="s">
        <v>452</v>
      </c>
      <c r="K40" s="448"/>
      <c r="L40" s="449"/>
      <c r="M40" s="449"/>
      <c r="N40" s="449"/>
      <c r="O40" s="450"/>
    </row>
    <row r="41" spans="1:19" x14ac:dyDescent="0.15">
      <c r="C41" s="78"/>
      <c r="J41" s="21" t="s">
        <v>8</v>
      </c>
      <c r="O41" s="79"/>
    </row>
    <row r="42" spans="1:19" x14ac:dyDescent="0.15">
      <c r="C42" s="78"/>
      <c r="J42" s="24" t="s">
        <v>9</v>
      </c>
      <c r="K42" s="24"/>
      <c r="L42" s="451" t="s">
        <v>453</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458</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2529</v>
      </c>
      <c r="N48" s="475"/>
      <c r="O48" s="476"/>
    </row>
    <row r="49" spans="3:21" ht="18" customHeight="1" x14ac:dyDescent="0.15">
      <c r="C49" s="425" t="s">
        <v>11</v>
      </c>
      <c r="D49" s="457"/>
      <c r="E49" s="458"/>
      <c r="F49" s="444" t="s">
        <v>451</v>
      </c>
      <c r="G49" s="445"/>
      <c r="H49" s="445"/>
      <c r="I49" s="445"/>
      <c r="J49" s="445"/>
      <c r="K49" s="445"/>
      <c r="L49" s="126" t="s">
        <v>173</v>
      </c>
      <c r="M49" s="397"/>
      <c r="N49" s="477" t="s">
        <v>457</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455</v>
      </c>
      <c r="M52" s="509"/>
      <c r="N52" s="510"/>
      <c r="O52" s="511"/>
    </row>
    <row r="53" spans="3:21" ht="22.5" customHeight="1" x14ac:dyDescent="0.15">
      <c r="C53" s="299"/>
      <c r="D53" s="310" t="s">
        <v>19</v>
      </c>
      <c r="E53" s="311" t="s">
        <v>370</v>
      </c>
      <c r="F53" s="512" t="s">
        <v>371</v>
      </c>
      <c r="G53" s="513"/>
      <c r="H53" s="514"/>
      <c r="I53" s="512" t="s">
        <v>372</v>
      </c>
      <c r="J53" s="515"/>
      <c r="K53" s="516"/>
      <c r="L53" s="517"/>
      <c r="M53" s="518"/>
      <c r="N53" s="400" t="s">
        <v>373</v>
      </c>
      <c r="O53" s="401"/>
    </row>
    <row r="54" spans="3:21" ht="22.5" customHeight="1" x14ac:dyDescent="0.15">
      <c r="C54" s="299"/>
      <c r="D54" s="298"/>
      <c r="E54" s="314"/>
      <c r="F54" s="512" t="s">
        <v>374</v>
      </c>
      <c r="G54" s="513"/>
      <c r="H54" s="514"/>
      <c r="I54" s="519" t="s">
        <v>375</v>
      </c>
      <c r="J54" s="515"/>
      <c r="K54" s="515"/>
      <c r="L54" s="517">
        <v>10233</v>
      </c>
      <c r="M54" s="518"/>
      <c r="N54" s="400" t="s">
        <v>373</v>
      </c>
      <c r="O54" s="401"/>
    </row>
    <row r="55" spans="3:21" ht="22.5" customHeight="1" x14ac:dyDescent="0.15">
      <c r="C55" s="299"/>
      <c r="D55" s="520" t="s">
        <v>376</v>
      </c>
      <c r="E55" s="521"/>
      <c r="F55" s="512" t="s">
        <v>377</v>
      </c>
      <c r="G55" s="513"/>
      <c r="H55" s="514"/>
      <c r="I55" s="519" t="s">
        <v>378</v>
      </c>
      <c r="J55" s="515"/>
      <c r="K55" s="515"/>
      <c r="L55" s="517"/>
      <c r="M55" s="518"/>
      <c r="N55" s="400" t="s">
        <v>379</v>
      </c>
      <c r="O55" s="401"/>
    </row>
    <row r="56" spans="3:21" ht="22.5" customHeight="1" x14ac:dyDescent="0.15">
      <c r="C56" s="299"/>
      <c r="D56" s="520"/>
      <c r="E56" s="521"/>
      <c r="F56" s="512" t="s">
        <v>380</v>
      </c>
      <c r="G56" s="513"/>
      <c r="H56" s="514"/>
      <c r="I56" s="519" t="s">
        <v>381</v>
      </c>
      <c r="J56" s="515"/>
      <c r="K56" s="515"/>
      <c r="L56" s="517"/>
      <c r="M56" s="518"/>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v>40</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7819.7</v>
      </c>
      <c r="I63" s="242" t="s">
        <v>4</v>
      </c>
      <c r="J63" s="493" t="s">
        <v>326</v>
      </c>
      <c r="K63" s="494"/>
      <c r="L63" s="495"/>
      <c r="M63" s="491">
        <f>+別紙!AA14</f>
        <v>7819.7</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f>+別紙!AA15</f>
        <v>1973</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7434.2</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scale="9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topLeftCell="A6" zoomScale="90" zoomScaleNormal="9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211</v>
      </c>
      <c r="E7" s="604"/>
      <c r="F7" s="604"/>
      <c r="G7" s="604"/>
      <c r="H7" s="604"/>
      <c r="I7" s="605"/>
      <c r="J7" s="143"/>
      <c r="K7" s="53"/>
      <c r="L7" s="156"/>
      <c r="M7" s="632" t="s">
        <v>107</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2.2999999999999998</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0.6</v>
      </c>
      <c r="E24" s="550"/>
      <c r="F24" s="550"/>
      <c r="G24" s="195" t="s">
        <v>199</v>
      </c>
      <c r="H24" s="539">
        <f>+F12</f>
        <v>2.2999999999999998</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2.2999999999999998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2.2999999999999998</v>
      </c>
      <c r="Q27" s="602"/>
      <c r="R27" s="602"/>
      <c r="S27" s="602"/>
      <c r="T27" s="44" t="s">
        <v>38</v>
      </c>
      <c r="U27" s="64"/>
      <c r="V27" s="64"/>
      <c r="Y27" s="62" t="s">
        <v>39</v>
      </c>
      <c r="Z27" s="65"/>
      <c r="AH27" s="53"/>
      <c r="AI27" s="53"/>
      <c r="AJ27" s="53"/>
      <c r="AK27" s="53"/>
      <c r="AL27" s="551">
        <f>+AH18+P27</f>
        <v>2.2999999999999998</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2.2999999999999998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0.6</v>
      </c>
      <c r="E29" s="550"/>
      <c r="F29" s="550"/>
      <c r="G29" s="195" t="s">
        <v>199</v>
      </c>
      <c r="H29" s="539">
        <f>+AL27</f>
        <v>2.2999999999999998</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0.6</v>
      </c>
      <c r="E30" s="550"/>
      <c r="F30" s="550"/>
      <c r="G30" s="195" t="s">
        <v>199</v>
      </c>
      <c r="H30" s="539">
        <f>+AL30</f>
        <v>0.5</v>
      </c>
      <c r="I30" s="540"/>
      <c r="J30" s="195" t="s">
        <v>199</v>
      </c>
      <c r="M30" s="548"/>
      <c r="P30" s="56"/>
      <c r="R30" s="555">
        <f>+ROUND(AA28,1)+ROUND(AA29,1)+ROUND(AA30,1)</f>
        <v>2.2999999999999998</v>
      </c>
      <c r="S30" s="602"/>
      <c r="T30" s="602"/>
      <c r="U30" s="602"/>
      <c r="V30" s="44" t="s">
        <v>16</v>
      </c>
      <c r="Y30" s="556" t="s">
        <v>187</v>
      </c>
      <c r="Z30" s="557"/>
      <c r="AA30" s="590">
        <v>0</v>
      </c>
      <c r="AB30" s="591"/>
      <c r="AC30" s="591"/>
      <c r="AD30" s="591"/>
      <c r="AE30" s="591"/>
      <c r="AF30" s="44" t="s">
        <v>13</v>
      </c>
      <c r="AL30" s="572">
        <v>0.5</v>
      </c>
      <c r="AM30" s="573"/>
      <c r="AN30" s="573"/>
      <c r="AO30" s="573"/>
      <c r="AP30" s="52" t="s">
        <v>13</v>
      </c>
      <c r="AS30" s="599"/>
      <c r="AT30" s="596"/>
      <c r="AU30" s="596"/>
      <c r="AV30" s="597"/>
      <c r="AW30" s="628"/>
    </row>
    <row r="31" spans="2:49" ht="27" customHeight="1" thickTop="1" thickBot="1" x14ac:dyDescent="0.2">
      <c r="B31" s="526" t="s">
        <v>227</v>
      </c>
      <c r="C31" s="527"/>
      <c r="D31" s="550">
        <v>0.6</v>
      </c>
      <c r="E31" s="550"/>
      <c r="F31" s="550"/>
      <c r="G31" s="195" t="s">
        <v>199</v>
      </c>
      <c r="H31" s="539">
        <f>+AS24</f>
        <v>2.2999999999999998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212</v>
      </c>
      <c r="E7" s="604"/>
      <c r="F7" s="604"/>
      <c r="G7" s="604"/>
      <c r="H7" s="604"/>
      <c r="I7" s="605"/>
      <c r="J7" s="143"/>
      <c r="K7" s="53"/>
      <c r="L7" s="156"/>
      <c r="M7" s="632" t="s">
        <v>108</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213</v>
      </c>
      <c r="E7" s="604"/>
      <c r="F7" s="604"/>
      <c r="G7" s="604"/>
      <c r="H7" s="604"/>
      <c r="I7" s="605"/>
      <c r="J7" s="143"/>
      <c r="K7" s="53"/>
      <c r="L7" s="156"/>
      <c r="M7" s="632" t="s">
        <v>92</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5" zoomScale="80" zoomScaleNormal="8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9.9</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586.70000000000005</v>
      </c>
      <c r="E24" s="550"/>
      <c r="F24" s="550"/>
      <c r="G24" s="195" t="s">
        <v>199</v>
      </c>
      <c r="H24" s="539">
        <f>+F12</f>
        <v>9.9</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9.9</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9.9</v>
      </c>
      <c r="Q27" s="602"/>
      <c r="R27" s="602"/>
      <c r="S27" s="602"/>
      <c r="T27" s="44" t="s">
        <v>38</v>
      </c>
      <c r="U27" s="64"/>
      <c r="V27" s="64"/>
      <c r="Y27" s="62" t="s">
        <v>39</v>
      </c>
      <c r="Z27" s="65"/>
      <c r="AH27" s="53"/>
      <c r="AI27" s="53"/>
      <c r="AJ27" s="53"/>
      <c r="AK27" s="53"/>
      <c r="AL27" s="551">
        <f>+AH18+P27</f>
        <v>9.9</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9.9</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586.70000000000005</v>
      </c>
      <c r="E29" s="550"/>
      <c r="F29" s="550"/>
      <c r="G29" s="195" t="s">
        <v>199</v>
      </c>
      <c r="H29" s="539">
        <f>+AL27</f>
        <v>9.9</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41.6</v>
      </c>
      <c r="E30" s="550"/>
      <c r="F30" s="550"/>
      <c r="G30" s="195" t="s">
        <v>199</v>
      </c>
      <c r="H30" s="539">
        <f>+AL30</f>
        <v>7.6</v>
      </c>
      <c r="I30" s="540"/>
      <c r="J30" s="195" t="s">
        <v>199</v>
      </c>
      <c r="M30" s="548"/>
      <c r="P30" s="56"/>
      <c r="R30" s="555">
        <f>+ROUND(AA28,1)+ROUND(AA29,1)+ROUND(AA30,1)</f>
        <v>9.9</v>
      </c>
      <c r="S30" s="602"/>
      <c r="T30" s="602"/>
      <c r="U30" s="602"/>
      <c r="V30" s="44" t="s">
        <v>16</v>
      </c>
      <c r="Y30" s="556" t="s">
        <v>187</v>
      </c>
      <c r="Z30" s="557"/>
      <c r="AA30" s="590">
        <v>0</v>
      </c>
      <c r="AB30" s="591"/>
      <c r="AC30" s="591"/>
      <c r="AD30" s="591"/>
      <c r="AE30" s="591"/>
      <c r="AF30" s="44" t="s">
        <v>13</v>
      </c>
      <c r="AL30" s="572">
        <v>7.6</v>
      </c>
      <c r="AM30" s="573"/>
      <c r="AN30" s="573"/>
      <c r="AO30" s="573"/>
      <c r="AP30" s="52" t="s">
        <v>13</v>
      </c>
      <c r="AS30" s="599"/>
      <c r="AT30" s="596"/>
      <c r="AU30" s="596"/>
      <c r="AV30" s="597"/>
      <c r="AW30" s="628"/>
    </row>
    <row r="31" spans="2:49" ht="27" customHeight="1" thickTop="1" thickBot="1" x14ac:dyDescent="0.2">
      <c r="B31" s="526" t="s">
        <v>227</v>
      </c>
      <c r="C31" s="527"/>
      <c r="D31" s="550">
        <v>586.70000000000005</v>
      </c>
      <c r="E31" s="550"/>
      <c r="F31" s="550"/>
      <c r="G31" s="195" t="s">
        <v>199</v>
      </c>
      <c r="H31" s="539">
        <f>+AS24</f>
        <v>9.9</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2" zoomScale="80" zoomScaleNormal="8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109.2</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152.30000000000001</v>
      </c>
      <c r="E24" s="550"/>
      <c r="F24" s="550"/>
      <c r="G24" s="195" t="s">
        <v>199</v>
      </c>
      <c r="H24" s="539">
        <f>+F12</f>
        <v>109.2</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109.2</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109.2</v>
      </c>
      <c r="Q27" s="602"/>
      <c r="R27" s="602"/>
      <c r="S27" s="602"/>
      <c r="T27" s="44" t="s">
        <v>38</v>
      </c>
      <c r="U27" s="64"/>
      <c r="V27" s="64"/>
      <c r="Y27" s="62" t="s">
        <v>39</v>
      </c>
      <c r="Z27" s="65"/>
      <c r="AH27" s="53"/>
      <c r="AI27" s="53"/>
      <c r="AJ27" s="53"/>
      <c r="AK27" s="53"/>
      <c r="AL27" s="551">
        <f>+AH18+P27</f>
        <v>109.2</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109.2</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152.30000000000001</v>
      </c>
      <c r="E29" s="550"/>
      <c r="F29" s="550"/>
      <c r="G29" s="195" t="s">
        <v>199</v>
      </c>
      <c r="H29" s="539">
        <f>+AL27</f>
        <v>109.2</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148.80000000000001</v>
      </c>
      <c r="E30" s="550"/>
      <c r="F30" s="550"/>
      <c r="G30" s="195" t="s">
        <v>199</v>
      </c>
      <c r="H30" s="539">
        <f>+AL30</f>
        <v>80.3</v>
      </c>
      <c r="I30" s="540"/>
      <c r="J30" s="195" t="s">
        <v>199</v>
      </c>
      <c r="M30" s="548"/>
      <c r="P30" s="56"/>
      <c r="R30" s="555">
        <f>+ROUND(AA28,1)+ROUND(AA29,1)+ROUND(AA30,1)</f>
        <v>109.2</v>
      </c>
      <c r="S30" s="602"/>
      <c r="T30" s="602"/>
      <c r="U30" s="602"/>
      <c r="V30" s="44" t="s">
        <v>16</v>
      </c>
      <c r="Y30" s="556" t="s">
        <v>187</v>
      </c>
      <c r="Z30" s="557"/>
      <c r="AA30" s="590">
        <v>0</v>
      </c>
      <c r="AB30" s="591"/>
      <c r="AC30" s="591"/>
      <c r="AD30" s="591"/>
      <c r="AE30" s="591"/>
      <c r="AF30" s="44" t="s">
        <v>13</v>
      </c>
      <c r="AL30" s="572">
        <v>80.3</v>
      </c>
      <c r="AM30" s="573"/>
      <c r="AN30" s="573"/>
      <c r="AO30" s="573"/>
      <c r="AP30" s="52" t="s">
        <v>13</v>
      </c>
      <c r="AS30" s="599"/>
      <c r="AT30" s="596"/>
      <c r="AU30" s="596"/>
      <c r="AV30" s="597"/>
      <c r="AW30" s="628"/>
    </row>
    <row r="31" spans="2:49" ht="27" customHeight="1" thickTop="1" thickBot="1" x14ac:dyDescent="0.2">
      <c r="B31" s="526" t="s">
        <v>227</v>
      </c>
      <c r="C31" s="527"/>
      <c r="D31" s="550">
        <v>152.30000000000001</v>
      </c>
      <c r="E31" s="550"/>
      <c r="F31" s="550"/>
      <c r="G31" s="195" t="s">
        <v>199</v>
      </c>
      <c r="H31" s="539">
        <f>+AS24</f>
        <v>109.2</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5" zoomScale="80" zoomScaleNormal="8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218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2923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5902.4</v>
      </c>
      <c r="E24" s="550"/>
      <c r="F24" s="550"/>
      <c r="G24" s="195" t="s">
        <v>199</v>
      </c>
      <c r="H24" s="539">
        <f>+F12</f>
        <v>2923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2923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2923</v>
      </c>
      <c r="Q27" s="602"/>
      <c r="R27" s="602"/>
      <c r="S27" s="602"/>
      <c r="T27" s="44" t="s">
        <v>38</v>
      </c>
      <c r="U27" s="64"/>
      <c r="V27" s="64"/>
      <c r="Y27" s="62" t="s">
        <v>39</v>
      </c>
      <c r="Z27" s="65"/>
      <c r="AH27" s="53"/>
      <c r="AI27" s="53"/>
      <c r="AJ27" s="53"/>
      <c r="AK27" s="53"/>
      <c r="AL27" s="551">
        <f>+AH18+P27</f>
        <v>2923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2923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5902.4</v>
      </c>
      <c r="E29" s="550"/>
      <c r="F29" s="550"/>
      <c r="G29" s="195" t="s">
        <v>199</v>
      </c>
      <c r="H29" s="539">
        <f>+AL27</f>
        <v>2923</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1238</v>
      </c>
      <c r="E30" s="550"/>
      <c r="F30" s="550"/>
      <c r="G30" s="195" t="s">
        <v>199</v>
      </c>
      <c r="H30" s="539">
        <f>+AL30</f>
        <v>1668.6</v>
      </c>
      <c r="I30" s="540"/>
      <c r="J30" s="195" t="s">
        <v>199</v>
      </c>
      <c r="M30" s="548"/>
      <c r="P30" s="56"/>
      <c r="R30" s="555">
        <f>+ROUND(AA28,1)+ROUND(AA29,1)+ROUND(AA30,1)</f>
        <v>2923</v>
      </c>
      <c r="S30" s="602"/>
      <c r="T30" s="602"/>
      <c r="U30" s="602"/>
      <c r="V30" s="44" t="s">
        <v>16</v>
      </c>
      <c r="Y30" s="556" t="s">
        <v>187</v>
      </c>
      <c r="Z30" s="557"/>
      <c r="AA30" s="590">
        <v>0</v>
      </c>
      <c r="AB30" s="591"/>
      <c r="AC30" s="591"/>
      <c r="AD30" s="591"/>
      <c r="AE30" s="591"/>
      <c r="AF30" s="44" t="s">
        <v>13</v>
      </c>
      <c r="AL30" s="572">
        <v>1668.6</v>
      </c>
      <c r="AM30" s="573"/>
      <c r="AN30" s="573"/>
      <c r="AO30" s="573"/>
      <c r="AP30" s="52" t="s">
        <v>13</v>
      </c>
      <c r="AS30" s="599"/>
      <c r="AT30" s="596"/>
      <c r="AU30" s="596"/>
      <c r="AV30" s="597"/>
      <c r="AW30" s="628"/>
    </row>
    <row r="31" spans="2:49" ht="27" customHeight="1" thickTop="1" thickBot="1" x14ac:dyDescent="0.2">
      <c r="B31" s="526" t="s">
        <v>227</v>
      </c>
      <c r="C31" s="527"/>
      <c r="D31" s="550">
        <v>5902.4</v>
      </c>
      <c r="E31" s="550"/>
      <c r="F31" s="550"/>
      <c r="G31" s="195" t="s">
        <v>199</v>
      </c>
      <c r="H31" s="539">
        <f>+AS24</f>
        <v>2923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219</v>
      </c>
      <c r="E7" s="604"/>
      <c r="F7" s="604"/>
      <c r="G7" s="604"/>
      <c r="H7" s="604"/>
      <c r="I7" s="605"/>
      <c r="J7" s="143"/>
      <c r="K7" s="53"/>
      <c r="L7" s="156"/>
      <c r="M7" s="632" t="s">
        <v>109</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8"/>
    </row>
    <row r="7" spans="2:49" ht="28.15" customHeight="1" thickBot="1" x14ac:dyDescent="0.2">
      <c r="B7" s="606" t="s">
        <v>89</v>
      </c>
      <c r="C7" s="607"/>
      <c r="D7" s="603" t="s">
        <v>220</v>
      </c>
      <c r="E7" s="604"/>
      <c r="F7" s="604"/>
      <c r="G7" s="604"/>
      <c r="H7" s="604"/>
      <c r="I7" s="605"/>
      <c r="J7" s="143"/>
      <c r="K7" s="53"/>
      <c r="L7" s="156"/>
      <c r="M7" s="632" t="s">
        <v>110</v>
      </c>
      <c r="N7" s="633"/>
      <c r="O7" s="633"/>
      <c r="P7" s="633"/>
      <c r="Q7" s="633"/>
      <c r="R7" s="633"/>
      <c r="S7" s="633"/>
      <c r="T7" s="633"/>
      <c r="U7" s="633"/>
      <c r="V7" s="633"/>
      <c r="W7" s="634"/>
      <c r="X7" s="634"/>
      <c r="Y7" s="633"/>
      <c r="Z7" s="633"/>
      <c r="AA7" s="633"/>
      <c r="AB7" s="635"/>
      <c r="AC7" s="159"/>
      <c r="AD7" s="159"/>
      <c r="AE7" s="159"/>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8" zoomScale="90" zoomScaleNormal="9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3" t="s">
        <v>241</v>
      </c>
    </row>
    <row r="3" spans="2:49" ht="13.15" customHeight="1" x14ac:dyDescent="0.15">
      <c r="B3" s="528"/>
      <c r="C3" s="528"/>
      <c r="D3" s="528"/>
      <c r="E3" s="528"/>
      <c r="F3" s="528"/>
      <c r="G3" s="528"/>
      <c r="H3" s="528"/>
      <c r="I3"/>
      <c r="J3"/>
      <c r="K3"/>
      <c r="L3"/>
      <c r="M3"/>
      <c r="N3"/>
      <c r="O3"/>
      <c r="P3"/>
      <c r="Q3"/>
      <c r="R3"/>
      <c r="S3"/>
      <c r="T3"/>
      <c r="U3"/>
      <c r="V3"/>
      <c r="W3"/>
      <c r="X3"/>
      <c r="Y3"/>
      <c r="Z3" s="42"/>
      <c r="AA3" s="42"/>
      <c r="AB3" s="558"/>
      <c r="AC3" s="559"/>
      <c r="AD3" s="559"/>
      <c r="AE3" s="86"/>
      <c r="AF3" s="108"/>
      <c r="AG3" s="108"/>
      <c r="AH3" s="108"/>
      <c r="AI3" s="108"/>
      <c r="AJ3" s="108"/>
      <c r="AK3" s="108"/>
      <c r="AL3" s="108"/>
      <c r="AM3" s="108"/>
      <c r="AN3" s="108"/>
      <c r="AO3" s="108"/>
      <c r="AP3" s="560" t="s">
        <v>330</v>
      </c>
      <c r="AQ3" s="561"/>
      <c r="AR3" s="562"/>
      <c r="AS3" s="566" t="s">
        <v>0</v>
      </c>
      <c r="AT3" s="567"/>
      <c r="AU3" s="118" t="s">
        <v>114</v>
      </c>
      <c r="AV3" s="116"/>
      <c r="AW3" s="583"/>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3"/>
      <c r="AQ4" s="564"/>
      <c r="AR4" s="565"/>
      <c r="AS4" s="568" t="str">
        <f>+表紙!N28</f>
        <v>○</v>
      </c>
      <c r="AT4" s="569"/>
      <c r="AU4" s="277" t="str">
        <f>+表紙!O28</f>
        <v>　</v>
      </c>
      <c r="AV4" s="116"/>
      <c r="AW4" s="583"/>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0" t="s">
        <v>101</v>
      </c>
      <c r="AA5" s="580"/>
      <c r="AB5" s="581"/>
      <c r="AC5" s="581"/>
      <c r="AD5" s="581"/>
      <c r="AE5" s="86" t="s">
        <v>95</v>
      </c>
      <c r="AF5" s="538" t="str">
        <f>+表紙!F47</f>
        <v>大洋建設株式会社</v>
      </c>
      <c r="AG5" s="538"/>
      <c r="AH5" s="538"/>
      <c r="AI5" s="538"/>
      <c r="AJ5" s="538"/>
      <c r="AK5" s="538"/>
      <c r="AL5" s="538"/>
      <c r="AM5" s="538"/>
      <c r="AN5" s="538"/>
      <c r="AO5" s="538"/>
      <c r="AP5" s="538"/>
      <c r="AQ5" s="538"/>
      <c r="AR5" s="538"/>
      <c r="AS5" s="538"/>
      <c r="AT5" s="538"/>
      <c r="AU5" s="538"/>
      <c r="AV5" s="243"/>
      <c r="AW5" s="583"/>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3"/>
    </row>
    <row r="7" spans="2:49" ht="28.15" customHeight="1" thickBot="1" x14ac:dyDescent="0.2">
      <c r="B7" s="606" t="s">
        <v>89</v>
      </c>
      <c r="C7" s="607"/>
      <c r="D7" s="603" t="s">
        <v>331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583"/>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583"/>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583"/>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2"/>
      <c r="AF10" s="56"/>
      <c r="AN10" s="53"/>
      <c r="AO10" s="53"/>
      <c r="AP10" s="53"/>
      <c r="AQ10" s="53"/>
      <c r="AR10" s="53"/>
      <c r="AS10"/>
      <c r="AT10"/>
      <c r="AU10"/>
      <c r="AV10"/>
      <c r="AW10" s="583"/>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583"/>
    </row>
    <row r="12" spans="2:49" ht="24.75" customHeight="1" thickTop="1" thickBot="1" x14ac:dyDescent="0.2">
      <c r="F12" s="551">
        <f>+ROUND(P12,1)+ROUND(P15,1)+ROUND(P18,1)+ROUND(P24,1)+P27-ROUND(F15,1)</f>
        <v>0</v>
      </c>
      <c r="G12" s="552"/>
      <c r="H12" s="552"/>
      <c r="I12" s="52" t="s">
        <v>258</v>
      </c>
      <c r="J12" s="53"/>
      <c r="K12" s="54"/>
      <c r="L12" s="53"/>
      <c r="M12" s="548"/>
      <c r="N12" s="55"/>
      <c r="P12" s="572"/>
      <c r="Q12" s="577"/>
      <c r="R12" s="577"/>
      <c r="S12" s="577"/>
      <c r="T12" s="52" t="s">
        <v>22</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583"/>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583"/>
    </row>
    <row r="14" spans="2:49" ht="27" customHeight="1" thickTop="1" thickBot="1" x14ac:dyDescent="0.2">
      <c r="F14" s="51" t="s">
        <v>440</v>
      </c>
      <c r="G14" s="586" t="s">
        <v>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583"/>
    </row>
    <row r="15" spans="2:49" ht="24.75" customHeight="1" thickBot="1" x14ac:dyDescent="0.2">
      <c r="F15" s="571"/>
      <c r="G15" s="550"/>
      <c r="H15" s="550"/>
      <c r="I15" s="44" t="s">
        <v>258</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583"/>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31</v>
      </c>
      <c r="AT16" s="554"/>
      <c r="AU16" s="95"/>
      <c r="AV16" s="44" t="s">
        <v>13</v>
      </c>
      <c r="AW16" s="583"/>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583"/>
    </row>
    <row r="18" spans="2:49" ht="24.75" customHeight="1" thickBot="1" x14ac:dyDescent="0.2">
      <c r="K18" s="56"/>
      <c r="L18" s="53"/>
      <c r="M18" s="548"/>
      <c r="N18" s="56"/>
      <c r="P18" s="572"/>
      <c r="Q18" s="577"/>
      <c r="R18" s="577"/>
      <c r="S18" s="577"/>
      <c r="T18" s="52" t="s">
        <v>14</v>
      </c>
      <c r="U18"/>
      <c r="V18" s="249"/>
      <c r="W18"/>
      <c r="X18" s="194"/>
      <c r="Y18" s="551">
        <f>+ROUND(AH9,1)+ROUND(AH12,1)+ROUND(AH15,1)+AH18</f>
        <v>0</v>
      </c>
      <c r="Z18" s="552"/>
      <c r="AA18" s="552"/>
      <c r="AB18" s="52" t="s">
        <v>4</v>
      </c>
      <c r="AC18" s="192"/>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583"/>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583"/>
    </row>
    <row r="20" spans="2:49" ht="27" customHeight="1" thickTop="1" thickBot="1" x14ac:dyDescent="0.2">
      <c r="K20" s="56"/>
      <c r="L20" s="53"/>
      <c r="M20" s="548"/>
      <c r="N20" s="56"/>
      <c r="P20" s="45" t="s">
        <v>48</v>
      </c>
      <c r="Q20" s="543" t="s">
        <v>279</v>
      </c>
      <c r="R20" s="543"/>
      <c r="S20" s="543"/>
      <c r="T20" s="544"/>
      <c r="U20" s="133"/>
      <c r="V20" s="250"/>
      <c r="W20" s="252"/>
      <c r="X20" s="253"/>
      <c r="Y20" s="136" t="s">
        <v>25</v>
      </c>
      <c r="Z20" s="543" t="s">
        <v>280</v>
      </c>
      <c r="AA20" s="543"/>
      <c r="AB20" s="544"/>
      <c r="AC20" s="53"/>
      <c r="AD20" s="53"/>
      <c r="AE20" s="548"/>
      <c r="AG20" s="53"/>
      <c r="AH20" s="53"/>
      <c r="AI20" s="56"/>
      <c r="AJ20" s="53"/>
      <c r="AK20" s="53"/>
      <c r="AL20" s="147"/>
      <c r="AM20" s="56"/>
      <c r="AN20" s="257"/>
      <c r="AO20" s="545" t="s">
        <v>256</v>
      </c>
      <c r="AP20" s="546"/>
      <c r="AQ20" s="191"/>
      <c r="AR20" s="53"/>
      <c r="AS20" s="58"/>
      <c r="AT20" s="58"/>
      <c r="AW20" s="583"/>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3"/>
      <c r="V21" s="133"/>
      <c r="W21" s="133"/>
      <c r="X21" s="133"/>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583"/>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583"/>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583"/>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34</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583"/>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583"/>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180</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583"/>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583"/>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583"/>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183</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583"/>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583"/>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583"/>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185</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583"/>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583"/>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583"/>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221</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J76"/>
  <sheetViews>
    <sheetView showGridLines="0" topLeftCell="A2" zoomScale="80" zoomScaleNormal="8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222</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257.3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64"/>
      <c r="AP23" s="53"/>
      <c r="AR23" s="49"/>
      <c r="AS23" s="136" t="s">
        <v>191</v>
      </c>
      <c r="AT23" s="543" t="s">
        <v>192</v>
      </c>
      <c r="AU23" s="543"/>
      <c r="AV23" s="544"/>
      <c r="AW23" s="628"/>
    </row>
    <row r="24" spans="2:49" ht="27" customHeight="1" thickBot="1" x14ac:dyDescent="0.2">
      <c r="B24" s="526" t="s">
        <v>201</v>
      </c>
      <c r="C24" s="527"/>
      <c r="D24" s="550">
        <v>433</v>
      </c>
      <c r="E24" s="550"/>
      <c r="F24" s="550"/>
      <c r="G24" s="195" t="s">
        <v>199</v>
      </c>
      <c r="H24" s="539">
        <f>+F12</f>
        <v>257.3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0.8</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257.3</v>
      </c>
      <c r="Q27" s="602"/>
      <c r="R27" s="602"/>
      <c r="S27" s="602"/>
      <c r="T27" s="44" t="s">
        <v>38</v>
      </c>
      <c r="U27" s="64"/>
      <c r="V27" s="64"/>
      <c r="Y27" s="62" t="s">
        <v>39</v>
      </c>
      <c r="Z27" s="65"/>
      <c r="AH27" s="53"/>
      <c r="AI27" s="53"/>
      <c r="AJ27" s="53"/>
      <c r="AK27" s="53"/>
      <c r="AL27" s="551">
        <f>+AH18+P27</f>
        <v>257.3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0.8</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433</v>
      </c>
      <c r="E29" s="550"/>
      <c r="F29" s="550"/>
      <c r="G29" s="195" t="s">
        <v>199</v>
      </c>
      <c r="H29" s="539">
        <f>+AL27</f>
        <v>257.3</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268.89999999999998</v>
      </c>
      <c r="E30" s="550"/>
      <c r="F30" s="550"/>
      <c r="G30" s="195" t="s">
        <v>199</v>
      </c>
      <c r="H30" s="539">
        <f>+AL30</f>
        <v>192.1</v>
      </c>
      <c r="I30" s="540"/>
      <c r="J30" s="195" t="s">
        <v>199</v>
      </c>
      <c r="M30" s="548"/>
      <c r="P30" s="56"/>
      <c r="R30" s="555">
        <f>+ROUND(AA28,1)+ROUND(AA29,1)+ROUND(AA30,1)</f>
        <v>0.8</v>
      </c>
      <c r="S30" s="602"/>
      <c r="T30" s="602"/>
      <c r="U30" s="602"/>
      <c r="V30" s="44" t="s">
        <v>16</v>
      </c>
      <c r="Y30" s="556" t="s">
        <v>187</v>
      </c>
      <c r="Z30" s="557"/>
      <c r="AA30" s="590"/>
      <c r="AB30" s="591"/>
      <c r="AC30" s="591"/>
      <c r="AD30" s="591"/>
      <c r="AE30" s="591"/>
      <c r="AF30" s="44" t="s">
        <v>13</v>
      </c>
      <c r="AL30" s="572">
        <v>192.1</v>
      </c>
      <c r="AM30" s="573"/>
      <c r="AN30" s="573"/>
      <c r="AO30" s="573"/>
      <c r="AP30" s="52" t="s">
        <v>13</v>
      </c>
      <c r="AS30" s="599"/>
      <c r="AT30" s="596"/>
      <c r="AU30" s="596"/>
      <c r="AV30" s="597"/>
      <c r="AW30" s="628"/>
    </row>
    <row r="31" spans="2:49" ht="27" customHeight="1" thickTop="1" thickBot="1" x14ac:dyDescent="0.2">
      <c r="B31" s="526" t="s">
        <v>227</v>
      </c>
      <c r="C31" s="527"/>
      <c r="D31" s="550">
        <v>47.5</v>
      </c>
      <c r="E31" s="550"/>
      <c r="F31" s="550"/>
      <c r="G31" s="195" t="s">
        <v>199</v>
      </c>
      <c r="H31" s="539">
        <f>+AS24</f>
        <v>0.8</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v>256.5</v>
      </c>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7" zoomScale="70" zoomScaleNormal="70" workbookViewId="0">
      <selection activeCell="N16" sqref="N16"/>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6" t="s">
        <v>275</v>
      </c>
      <c r="C3" s="646"/>
      <c r="D3" s="646"/>
      <c r="E3" s="646"/>
      <c r="F3" s="646"/>
      <c r="G3" s="110"/>
      <c r="H3" s="110"/>
      <c r="I3" s="110"/>
      <c r="J3" s="110"/>
      <c r="K3" s="110"/>
      <c r="Y3"/>
      <c r="Z3"/>
      <c r="AA3" s="111"/>
    </row>
    <row r="4" spans="2:27" ht="14.1" customHeight="1" x14ac:dyDescent="0.15">
      <c r="B4" s="646"/>
      <c r="C4" s="646"/>
      <c r="D4" s="646"/>
      <c r="E4" s="646"/>
      <c r="F4" s="646"/>
      <c r="G4" s="110"/>
      <c r="H4" s="110"/>
      <c r="I4" s="110"/>
      <c r="J4" s="110"/>
      <c r="K4" s="110"/>
      <c r="Y4" s="650" t="s">
        <v>329</v>
      </c>
      <c r="Z4" s="112" t="s">
        <v>113</v>
      </c>
      <c r="AA4" s="113" t="s">
        <v>114</v>
      </c>
    </row>
    <row r="5" spans="2:27" ht="14.1" customHeight="1" thickBot="1" x14ac:dyDescent="0.2">
      <c r="C5" s="110"/>
      <c r="D5" s="110"/>
      <c r="E5" s="110"/>
      <c r="F5" s="110"/>
      <c r="G5" s="110"/>
      <c r="H5" s="110"/>
      <c r="I5" s="110"/>
      <c r="J5" s="110"/>
      <c r="K5" s="110"/>
      <c r="Y5" s="651"/>
      <c r="Z5" s="114" t="str">
        <f>+表紙!N28</f>
        <v>○</v>
      </c>
      <c r="AA5" s="114" t="str">
        <f>+表紙!O28</f>
        <v>　</v>
      </c>
    </row>
    <row r="6" spans="2:27" ht="15" customHeight="1" thickBot="1" x14ac:dyDescent="0.2">
      <c r="B6" s="165" t="s">
        <v>99</v>
      </c>
      <c r="C6" s="165"/>
      <c r="D6" s="165"/>
      <c r="E6" s="165"/>
      <c r="F6" s="165"/>
      <c r="G6" s="165"/>
      <c r="H6" s="165"/>
      <c r="I6" s="165"/>
      <c r="J6" s="165"/>
      <c r="K6" s="165"/>
      <c r="L6" s="87"/>
      <c r="M6" s="647"/>
      <c r="N6" s="647"/>
      <c r="O6" s="87" t="s">
        <v>97</v>
      </c>
      <c r="P6" s="652" t="str">
        <f>+表紙!F47</f>
        <v>大洋建設株式会社</v>
      </c>
      <c r="Q6" s="652"/>
      <c r="R6" s="652"/>
      <c r="S6" s="652"/>
      <c r="T6" s="652"/>
      <c r="U6" s="652"/>
      <c r="V6" s="647"/>
      <c r="W6" s="647"/>
      <c r="X6" s="647"/>
      <c r="Y6" s="647"/>
      <c r="Z6" s="647"/>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8" t="s">
        <v>233</v>
      </c>
      <c r="D9" s="648"/>
      <c r="E9" s="648"/>
      <c r="F9" s="649"/>
      <c r="G9" s="323">
        <f>IF(ｱ.燃え殻!D24&gt;0,ｱ.燃え殻!D24,IF(G$19&gt;0,"0",0))</f>
        <v>0</v>
      </c>
      <c r="H9" s="323">
        <f>IF(ｲ.汚泥!D24&gt;0,ｲ.汚泥!D24,IF(H$19&gt;0,"0",0))</f>
        <v>196</v>
      </c>
      <c r="I9" s="323">
        <f>IF(ｳ.廃油!D24&gt;0,ｳ.廃油!D24,IF(I$19&gt;0,"0",0))</f>
        <v>0</v>
      </c>
      <c r="J9" s="323">
        <f>IF(ｴ.廃酸!$D24&gt;0,ｴ.廃酸!D24,IF(J$19&gt;0,"0",0))</f>
        <v>0</v>
      </c>
      <c r="K9" s="323">
        <f>IF(ｵ.廃ｱﾙｶﾘ!$D24&gt;0,ｵ.廃ｱﾙｶﾘ!D24,IF(K$19&gt;0,"0",0))</f>
        <v>0</v>
      </c>
      <c r="L9" s="323">
        <f>IF(ｶ.廃ﾌﾟﾗ類!D24&gt;0,ｶ.廃ﾌﾟﾗ類!D24,IF(L$19&gt;0,"0",0))</f>
        <v>124.7</v>
      </c>
      <c r="M9" s="323">
        <f>IF(ｷ.紙くず!D24&gt;0,ｷ.紙くず!D24,IF(M$19&gt;0,"0",0))</f>
        <v>30.4</v>
      </c>
      <c r="N9" s="323">
        <f>IF(ｸ.木くず!D24&gt;0,ｸ.木くず!D24,IF(N$19&gt;0,"0",0))</f>
        <v>393.6</v>
      </c>
      <c r="O9" s="323">
        <f>IF(ｹ.繊維くず!D24&gt;0,ｹ.繊維くず!D24,IF(O$19&gt;0,"0",0))</f>
        <v>0.6</v>
      </c>
      <c r="P9" s="323">
        <f>IF(ｺ.動植物性残さ!D24&gt;0,ｺ.動植物性残さ!D24,IF(P$19&gt;0,"0",0))</f>
        <v>0</v>
      </c>
      <c r="Q9" s="323">
        <f>IF(ｻ.動物系固形不要物!D24&gt;0,ｻ.動物系固形不要物!D24,IF(Q$19&gt;0,"0",0))</f>
        <v>0</v>
      </c>
      <c r="R9" s="323">
        <f>IF(ｼ.ｺﾞﾑくず!D24&gt;0,ｼ.ｺﾞﾑくず!D24,IF(R$19&gt;0,"0",0))</f>
        <v>0</v>
      </c>
      <c r="S9" s="323">
        <f>IF(ｽ.金属くず!D24&gt;0,ｽ.金属くず!D24,IF(S$19&gt;0,"0",0))</f>
        <v>586.70000000000005</v>
      </c>
      <c r="T9" s="323">
        <f>IF(ｾ.ｶﾞﾗｽ･ｺﾝｸﾘ･陶磁器くず!D24&gt;0,ｾ.ｶﾞﾗｽ･ｺﾝｸﾘ･陶磁器くず!D24,IF(T$19&gt;0,"0",0))</f>
        <v>152.30000000000001</v>
      </c>
      <c r="U9" s="323">
        <f>IF(ｿ.鉱さい!D24&gt;0,ｿ.鉱さい!D24,IF(U$19&gt;0,"0",0))</f>
        <v>0</v>
      </c>
      <c r="V9" s="323">
        <f>IF(ﾀ.がれき類!D24&gt;0,ﾀ.がれき類!D24,IF(V$19&gt;0,"0",0))</f>
        <v>5902.4</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433</v>
      </c>
      <c r="AA9" s="325">
        <f>IF(SUM(G9:Z9)&gt;0,SUM(G9:Z9),IF(AA$19&gt;0,"0",0))</f>
        <v>7819.7</v>
      </c>
    </row>
    <row r="10" spans="2:27" ht="24" customHeight="1" x14ac:dyDescent="0.15">
      <c r="B10" s="169" t="s">
        <v>355</v>
      </c>
      <c r="C10" s="655" t="s">
        <v>322</v>
      </c>
      <c r="D10" s="655"/>
      <c r="E10" s="655"/>
      <c r="F10" s="656"/>
      <c r="G10" s="326">
        <f>IF(ｱ.燃え殻!D25&gt;0,ｱ.燃え殻!D25,IF(G$19&gt;0,"0",0))</f>
        <v>0</v>
      </c>
      <c r="H10" s="326" t="str">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7" t="s">
        <v>323</v>
      </c>
      <c r="D11" s="657"/>
      <c r="E11" s="657"/>
      <c r="F11" s="658"/>
      <c r="G11" s="329">
        <f>IF(ｱ.燃え殻!D26&gt;0,ｱ.燃え殻!D26,IF(G$19&gt;0,"0",0))</f>
        <v>0</v>
      </c>
      <c r="H11" s="329" t="str">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7" t="s">
        <v>324</v>
      </c>
      <c r="D12" s="657"/>
      <c r="E12" s="657"/>
      <c r="F12" s="658"/>
      <c r="G12" s="329">
        <f>IF(ｱ.燃え殻!D27&gt;0,ｱ.燃え殻!D27,IF(G$19&gt;0,"0",0))</f>
        <v>0</v>
      </c>
      <c r="H12" s="329" t="str">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59" t="s">
        <v>325</v>
      </c>
      <c r="D13" s="660"/>
      <c r="E13" s="660"/>
      <c r="F13" s="661"/>
      <c r="G13" s="329">
        <f>IF(ｱ.燃え殻!D28&gt;0,ｱ.燃え殻!D28,IF(G$19&gt;0,"0",0))</f>
        <v>0</v>
      </c>
      <c r="H13" s="329" t="str">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7" t="s">
        <v>243</v>
      </c>
      <c r="D14" s="657"/>
      <c r="E14" s="657"/>
      <c r="F14" s="658"/>
      <c r="G14" s="329">
        <f>IF(ｱ.燃え殻!D29&gt;0,ｱ.燃え殻!D29,IF(G$19&gt;0,"0",0))</f>
        <v>0</v>
      </c>
      <c r="H14" s="329">
        <f>IF(ｲ.汚泥!D29&gt;0,ｲ.汚泥!D29,IF(H$19&gt;0,"0",0))</f>
        <v>196</v>
      </c>
      <c r="I14" s="329">
        <f>IF(ｳ.廃油!D29&gt;0,ｳ.廃油!D29,IF(I$19&gt;0,"0",0))</f>
        <v>0</v>
      </c>
      <c r="J14" s="329">
        <f>IF(ｴ.廃酸!$D29&gt;0,ｴ.廃酸!D29,IF(J$19&gt;0,"0",0))</f>
        <v>0</v>
      </c>
      <c r="K14" s="329">
        <f>IF(ｵ.廃ｱﾙｶﾘ!$D29&gt;0,ｵ.廃ｱﾙｶﾘ!D29,IF(K$19&gt;0,"0",0))</f>
        <v>0</v>
      </c>
      <c r="L14" s="329">
        <f>IF(ｶ.廃ﾌﾟﾗ類!D29&gt;0,ｶ.廃ﾌﾟﾗ類!D29,IF(L$19&gt;0,"0",0))</f>
        <v>124.7</v>
      </c>
      <c r="M14" s="329">
        <f>IF(ｷ.紙くず!D29&gt;0,ｷ.紙くず!D29,IF(M$19&gt;0,"0",0))</f>
        <v>30.4</v>
      </c>
      <c r="N14" s="329">
        <f>IF(ｸ.木くず!D29&gt;0,ｸ.木くず!D29,IF(N$19&gt;0,"0",0))</f>
        <v>393.6</v>
      </c>
      <c r="O14" s="329">
        <f>IF(ｹ.繊維くず!D29&gt;0,ｹ.繊維くず!D29,IF(O$19&gt;0,"0",0))</f>
        <v>0.6</v>
      </c>
      <c r="P14" s="329">
        <f>IF(ｺ.動植物性残さ!D29&gt;0,ｺ.動植物性残さ!D29,IF(P$19&gt;0,"0",0))</f>
        <v>0</v>
      </c>
      <c r="Q14" s="329">
        <f>IF(ｻ.動物系固形不要物!D29&gt;0,ｻ.動物系固形不要物!D29,IF(Q$19&gt;0,"0",0))</f>
        <v>0</v>
      </c>
      <c r="R14" s="329">
        <f>IF(ｼ.ｺﾞﾑくず!D29&gt;0,ｼ.ｺﾞﾑくず!D29,IF(R$19&gt;0,"0",0))</f>
        <v>0</v>
      </c>
      <c r="S14" s="329">
        <f>IF(ｽ.金属くず!D29&gt;0,ｽ.金属くず!D29,IF(S$19&gt;0,"0",0))</f>
        <v>586.70000000000005</v>
      </c>
      <c r="T14" s="329">
        <f>IF(ｾ.ｶﾞﾗｽ･ｺﾝｸﾘ･陶磁器くず!D29&gt;0,ｾ.ｶﾞﾗｽ･ｺﾝｸﾘ･陶磁器くず!D29,IF(T$19&gt;0,"0",0))</f>
        <v>152.30000000000001</v>
      </c>
      <c r="U14" s="329">
        <f>IF(ｿ.鉱さい!D29&gt;0,ｿ.鉱さい!D29,IF(U$19&gt;0,"0",0))</f>
        <v>0</v>
      </c>
      <c r="V14" s="329">
        <f>IF(ﾀ.がれき類!D29&gt;0,ﾀ.がれき類!D29,IF(V$19&gt;0,"0",0))</f>
        <v>5902.4</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433</v>
      </c>
      <c r="AA14" s="331">
        <f t="shared" si="0"/>
        <v>7819.7</v>
      </c>
    </row>
    <row r="15" spans="2:27" ht="24" customHeight="1" x14ac:dyDescent="0.15">
      <c r="B15" s="169" t="s">
        <v>246</v>
      </c>
      <c r="C15" s="657" t="s">
        <v>244</v>
      </c>
      <c r="D15" s="657"/>
      <c r="E15" s="657"/>
      <c r="F15" s="658"/>
      <c r="G15" s="329">
        <f>IF(ｱ.燃え殻!D30&gt;0,ｱ.燃え殻!D30,IF(G$19&gt;0,"0",0))</f>
        <v>0</v>
      </c>
      <c r="H15" s="329" t="str">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93.4</v>
      </c>
      <c r="M15" s="329">
        <f>IF(ｷ.紙くず!D30&gt;0,ｷ.紙くず!D30,IF(M$19&gt;0,"0",0))</f>
        <v>29.6</v>
      </c>
      <c r="N15" s="329">
        <f>IF(ｸ.木くず!D30&gt;0,ｸ.木くず!D30,IF(N$19&gt;0,"0",0))</f>
        <v>152.1</v>
      </c>
      <c r="O15" s="329">
        <f>IF(ｹ.繊維くず!D30&gt;0,ｹ.繊維くず!D30,IF(O$19&gt;0,"0",0))</f>
        <v>0.6</v>
      </c>
      <c r="P15" s="329">
        <f>IF(ｺ.動植物性残さ!D30&gt;0,ｺ.動植物性残さ!D30,IF(P$19&gt;0,"0",0))</f>
        <v>0</v>
      </c>
      <c r="Q15" s="329">
        <f>IF(ｻ.動物系固形不要物!D30&gt;0,ｻ.動物系固形不要物!D30,IF(Q$19&gt;0,"0",0))</f>
        <v>0</v>
      </c>
      <c r="R15" s="329">
        <f>IF(ｼ.ｺﾞﾑくず!D30&gt;0,ｼ.ｺﾞﾑくず!D30,IF(R$19&gt;0,"0",0))</f>
        <v>0</v>
      </c>
      <c r="S15" s="329">
        <f>IF(ｽ.金属くず!D30&gt;0,ｽ.金属くず!D30,IF(S$19&gt;0,"0",0))</f>
        <v>41.6</v>
      </c>
      <c r="T15" s="329">
        <f>IF(ｾ.ｶﾞﾗｽ･ｺﾝｸﾘ･陶磁器くず!D30&gt;0,ｾ.ｶﾞﾗｽ･ｺﾝｸﾘ･陶磁器くず!D30,IF(T$19&gt;0,"0",0))</f>
        <v>148.80000000000001</v>
      </c>
      <c r="U15" s="329">
        <f>IF(ｿ.鉱さい!D30&gt;0,ｿ.鉱さい!D30,IF(U$19&gt;0,"0",0))</f>
        <v>0</v>
      </c>
      <c r="V15" s="329">
        <f>IF(ﾀ.がれき類!D30&gt;0,ﾀ.がれき類!D30,IF(V$19&gt;0,"0",0))</f>
        <v>1238</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268.89999999999998</v>
      </c>
      <c r="AA15" s="331">
        <f t="shared" si="0"/>
        <v>1973</v>
      </c>
    </row>
    <row r="16" spans="2:27" ht="24" customHeight="1" x14ac:dyDescent="0.15">
      <c r="B16" s="169" t="s">
        <v>247</v>
      </c>
      <c r="C16" s="657" t="s">
        <v>245</v>
      </c>
      <c r="D16" s="657"/>
      <c r="E16" s="657"/>
      <c r="F16" s="658"/>
      <c r="G16" s="329">
        <f>IF(ｱ.燃え殻!D31&gt;0,ｱ.燃え殻!D31,IF(G$19&gt;0,"0",0))</f>
        <v>0</v>
      </c>
      <c r="H16" s="329">
        <f>IF(ｲ.汚泥!D31&gt;0,ｲ.汚泥!D31,IF(H$19&gt;0,"0",0))</f>
        <v>196</v>
      </c>
      <c r="I16" s="329">
        <f>IF(ｳ.廃油!D31&gt;0,ｳ.廃油!D31,IF(I$19&gt;0,"0",0))</f>
        <v>0</v>
      </c>
      <c r="J16" s="329">
        <f>IF(ｴ.廃酸!$D31&gt;0,ｴ.廃酸!D31,IF(J$19&gt;0,"0",0))</f>
        <v>0</v>
      </c>
      <c r="K16" s="329">
        <f>IF(ｵ.廃ｱﾙｶﾘ!$D31&gt;0,ｵ.廃ｱﾙｶﾘ!D31,IF(K$19&gt;0,"0",0))</f>
        <v>0</v>
      </c>
      <c r="L16" s="329">
        <f>IF(ｶ.廃ﾌﾟﾗ類!D31&gt;0,ｶ.廃ﾌﾟﾗ類!D31,IF(L$19&gt;0,"0",0))</f>
        <v>124.7</v>
      </c>
      <c r="M16" s="329">
        <f>IF(ｷ.紙くず!D31&gt;0,ｷ.紙くず!D31,IF(M$19&gt;0,"0",0))</f>
        <v>30.4</v>
      </c>
      <c r="N16" s="329">
        <f>IF(ｸ.木くず!D31&gt;0,ｸ.木くず!D31,IF(N$19&gt;0,"0",0))</f>
        <v>393.6</v>
      </c>
      <c r="O16" s="329">
        <f>IF(ｹ.繊維くず!D31&gt;0,ｹ.繊維くず!D31,IF(O$19&gt;0,"0",0))</f>
        <v>0.6</v>
      </c>
      <c r="P16" s="329">
        <f>IF(ｺ.動植物性残さ!D31&gt;0,ｺ.動植物性残さ!D31,IF(P$19&gt;0,"0",0))</f>
        <v>0</v>
      </c>
      <c r="Q16" s="329">
        <f>IF(ｻ.動物系固形不要物!D31&gt;0,ｻ.動物系固形不要物!D31,IF(Q$19&gt;0,"0",0))</f>
        <v>0</v>
      </c>
      <c r="R16" s="329">
        <f>IF(ｼ.ｺﾞﾑくず!D31&gt;0,ｼ.ｺﾞﾑくず!D31,IF(R$19&gt;0,"0",0))</f>
        <v>0</v>
      </c>
      <c r="S16" s="329">
        <f>IF(ｽ.金属くず!D31&gt;0,ｽ.金属くず!D31,IF(S$19&gt;0,"0",0))</f>
        <v>586.70000000000005</v>
      </c>
      <c r="T16" s="329">
        <f>IF(ｾ.ｶﾞﾗｽ･ｺﾝｸﾘ･陶磁器くず!D31&gt;0,ｾ.ｶﾞﾗｽ･ｺﾝｸﾘ･陶磁器くず!D31,IF(T$19&gt;0,"0",0))</f>
        <v>152.30000000000001</v>
      </c>
      <c r="U16" s="329">
        <f>IF(ｿ.鉱さい!D31&gt;0,ｿ.鉱さい!D31,IF(U$19&gt;0,"0",0))</f>
        <v>0</v>
      </c>
      <c r="V16" s="329">
        <f>IF(ﾀ.がれき類!D31&gt;0,ﾀ.がれき類!D31,IF(V$19&gt;0,"0",0))</f>
        <v>5902.4</v>
      </c>
      <c r="W16" s="329">
        <f>IF(ﾁ.動物のふん尿!D31&gt;0,ﾁ.動物のふん尿!D31,IF(W$19&gt;0,"0",0))</f>
        <v>0</v>
      </c>
      <c r="X16" s="329">
        <f>IF(ﾂ.動物の死体!D31&gt;0,ﾂ.動物の死体!D31,IF(X$19&gt;0,"0",0))</f>
        <v>0</v>
      </c>
      <c r="Y16" s="329">
        <f>IF(ﾃ.ばいじん!D31&gt;0,ﾃ.ばいじん!D31,IF(Y$19&gt;0,"0",0))</f>
        <v>0</v>
      </c>
      <c r="Z16" s="330">
        <f>IF(ﾄ.混合廃棄物その他!D31&gt;0,ﾄ.混合廃棄物その他!D31,IF(Z$19&gt;0,"0",0))</f>
        <v>47.5</v>
      </c>
      <c r="AA16" s="331">
        <f t="shared" si="0"/>
        <v>7434.2</v>
      </c>
    </row>
    <row r="17" spans="2:27" ht="24" customHeight="1" x14ac:dyDescent="0.15">
      <c r="B17" s="169"/>
      <c r="C17" s="657" t="s">
        <v>444</v>
      </c>
      <c r="D17" s="657"/>
      <c r="E17" s="657"/>
      <c r="F17" s="658"/>
      <c r="G17" s="329">
        <f>IF(ｱ.燃え殻!D32&gt;0,ｱ.燃え殻!D32,IF(G$19&gt;0,"0",0))</f>
        <v>0</v>
      </c>
      <c r="H17" s="329" t="str">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3" t="s">
        <v>394</v>
      </c>
      <c r="E18" s="653"/>
      <c r="F18" s="654"/>
      <c r="G18" s="332">
        <f>IF(ｱ.燃え殻!D33&gt;0,ｱ.燃え殻!D33,IF(G$19&gt;0,"0",0))</f>
        <v>0</v>
      </c>
      <c r="H18" s="332" t="str">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6" t="s">
        <v>337</v>
      </c>
      <c r="E19" s="666"/>
      <c r="F19" s="667"/>
      <c r="G19" s="335">
        <f t="shared" ref="G19:Z19" si="1">+G37+G25+G23+G22+G21-G20</f>
        <v>0</v>
      </c>
      <c r="H19" s="335">
        <f t="shared" si="1"/>
        <v>1612.6</v>
      </c>
      <c r="I19" s="335">
        <f t="shared" si="1"/>
        <v>0</v>
      </c>
      <c r="J19" s="335">
        <f t="shared" si="1"/>
        <v>0</v>
      </c>
      <c r="K19" s="335">
        <f t="shared" si="1"/>
        <v>0</v>
      </c>
      <c r="L19" s="335">
        <f t="shared" si="1"/>
        <v>98.3</v>
      </c>
      <c r="M19" s="335">
        <f t="shared" si="1"/>
        <v>79.599999999999994</v>
      </c>
      <c r="N19" s="335">
        <f t="shared" si="1"/>
        <v>1693.2</v>
      </c>
      <c r="O19" s="335">
        <f t="shared" si="1"/>
        <v>2.2999999999999998</v>
      </c>
      <c r="P19" s="335">
        <f t="shared" si="1"/>
        <v>0</v>
      </c>
      <c r="Q19" s="335">
        <f t="shared" si="1"/>
        <v>0</v>
      </c>
      <c r="R19" s="335">
        <f t="shared" si="1"/>
        <v>0</v>
      </c>
      <c r="S19" s="335">
        <f t="shared" si="1"/>
        <v>9.9</v>
      </c>
      <c r="T19" s="335">
        <f t="shared" si="1"/>
        <v>109.2</v>
      </c>
      <c r="U19" s="335">
        <f t="shared" si="1"/>
        <v>0</v>
      </c>
      <c r="V19" s="335">
        <f t="shared" si="1"/>
        <v>2923</v>
      </c>
      <c r="W19" s="335">
        <f t="shared" si="1"/>
        <v>0</v>
      </c>
      <c r="X19" s="335">
        <f t="shared" si="1"/>
        <v>0</v>
      </c>
      <c r="Y19" s="335">
        <f t="shared" si="1"/>
        <v>0</v>
      </c>
      <c r="Z19" s="336">
        <f t="shared" si="1"/>
        <v>257.3</v>
      </c>
      <c r="AA19" s="337">
        <f t="shared" ref="AA19:AA25" si="2">SUM(G19:Z19)</f>
        <v>6785.4000000000005</v>
      </c>
    </row>
    <row r="20" spans="2:27" ht="24" customHeight="1" thickBot="1" x14ac:dyDescent="0.2">
      <c r="B20" s="167"/>
      <c r="C20" s="218" t="s">
        <v>234</v>
      </c>
      <c r="D20" s="668" t="s">
        <v>235</v>
      </c>
      <c r="E20" s="668"/>
      <c r="F20" s="669"/>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0" t="s">
        <v>286</v>
      </c>
      <c r="F21" s="671"/>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6" t="s">
        <v>287</v>
      </c>
      <c r="F22" s="677"/>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2" t="s">
        <v>288</v>
      </c>
      <c r="F23" s="673"/>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4" t="s">
        <v>273</v>
      </c>
      <c r="F25" s="675"/>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4" t="s">
        <v>175</v>
      </c>
      <c r="D26" s="395" t="s">
        <v>21</v>
      </c>
      <c r="E26" s="662" t="s">
        <v>290</v>
      </c>
      <c r="F26" s="663"/>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4"/>
      <c r="D27" s="172" t="s">
        <v>25</v>
      </c>
      <c r="E27" s="662" t="s">
        <v>291</v>
      </c>
      <c r="F27" s="663"/>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5"/>
      <c r="D28" s="682"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5"/>
      <c r="D29" s="683"/>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5"/>
      <c r="D30" s="684"/>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5"/>
      <c r="D31" s="123" t="s">
        <v>179</v>
      </c>
      <c r="E31" s="662" t="s">
        <v>295</v>
      </c>
      <c r="F31" s="663"/>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0" t="s">
        <v>174</v>
      </c>
      <c r="D37" s="123" t="s">
        <v>180</v>
      </c>
      <c r="E37" s="687" t="s">
        <v>237</v>
      </c>
      <c r="F37" s="688"/>
      <c r="G37" s="371">
        <f t="shared" ref="G37:Z37" si="8">+G38+G42</f>
        <v>0</v>
      </c>
      <c r="H37" s="371">
        <f t="shared" si="8"/>
        <v>1612.6</v>
      </c>
      <c r="I37" s="371">
        <f t="shared" si="8"/>
        <v>0</v>
      </c>
      <c r="J37" s="371">
        <f t="shared" si="8"/>
        <v>0</v>
      </c>
      <c r="K37" s="371">
        <f t="shared" si="8"/>
        <v>0</v>
      </c>
      <c r="L37" s="371">
        <f t="shared" si="8"/>
        <v>98.3</v>
      </c>
      <c r="M37" s="371">
        <f t="shared" si="8"/>
        <v>79.599999999999994</v>
      </c>
      <c r="N37" s="371">
        <f t="shared" si="8"/>
        <v>1693.2</v>
      </c>
      <c r="O37" s="371">
        <f t="shared" si="8"/>
        <v>2.2999999999999998</v>
      </c>
      <c r="P37" s="371">
        <f t="shared" si="8"/>
        <v>0</v>
      </c>
      <c r="Q37" s="371">
        <f t="shared" si="8"/>
        <v>0</v>
      </c>
      <c r="R37" s="371">
        <f t="shared" si="8"/>
        <v>0</v>
      </c>
      <c r="S37" s="371">
        <f t="shared" si="8"/>
        <v>9.9</v>
      </c>
      <c r="T37" s="371">
        <f t="shared" si="8"/>
        <v>109.2</v>
      </c>
      <c r="U37" s="371">
        <f t="shared" si="8"/>
        <v>0</v>
      </c>
      <c r="V37" s="371">
        <f t="shared" si="8"/>
        <v>2923</v>
      </c>
      <c r="W37" s="371">
        <f t="shared" si="8"/>
        <v>0</v>
      </c>
      <c r="X37" s="371">
        <f t="shared" si="8"/>
        <v>0</v>
      </c>
      <c r="Y37" s="371">
        <f t="shared" si="8"/>
        <v>0</v>
      </c>
      <c r="Z37" s="372">
        <f t="shared" si="8"/>
        <v>257.3</v>
      </c>
      <c r="AA37" s="373">
        <f t="shared" si="4"/>
        <v>6785.4000000000005</v>
      </c>
    </row>
    <row r="38" spans="2:27" ht="24" customHeight="1" x14ac:dyDescent="0.15">
      <c r="B38" s="167"/>
      <c r="C38" s="680"/>
      <c r="D38" s="208"/>
      <c r="E38" s="206" t="s">
        <v>264</v>
      </c>
      <c r="F38" s="394"/>
      <c r="G38" s="362">
        <f t="shared" ref="G38:Z38" si="9">SUM(G39:G41)</f>
        <v>0</v>
      </c>
      <c r="H38" s="362">
        <f t="shared" si="9"/>
        <v>1612.6</v>
      </c>
      <c r="I38" s="362">
        <f t="shared" si="9"/>
        <v>0</v>
      </c>
      <c r="J38" s="362">
        <f t="shared" si="9"/>
        <v>0</v>
      </c>
      <c r="K38" s="362">
        <f t="shared" si="9"/>
        <v>0</v>
      </c>
      <c r="L38" s="362">
        <f t="shared" si="9"/>
        <v>98.3</v>
      </c>
      <c r="M38" s="362">
        <f t="shared" si="9"/>
        <v>79.599999999999994</v>
      </c>
      <c r="N38" s="362">
        <f t="shared" si="9"/>
        <v>1693.2</v>
      </c>
      <c r="O38" s="362">
        <f t="shared" si="9"/>
        <v>2.2999999999999998</v>
      </c>
      <c r="P38" s="362">
        <f t="shared" si="9"/>
        <v>0</v>
      </c>
      <c r="Q38" s="362">
        <f t="shared" si="9"/>
        <v>0</v>
      </c>
      <c r="R38" s="362">
        <f t="shared" si="9"/>
        <v>0</v>
      </c>
      <c r="S38" s="362">
        <f t="shared" si="9"/>
        <v>9.9</v>
      </c>
      <c r="T38" s="362">
        <f t="shared" si="9"/>
        <v>109.2</v>
      </c>
      <c r="U38" s="362">
        <f t="shared" si="9"/>
        <v>0</v>
      </c>
      <c r="V38" s="362">
        <f t="shared" si="9"/>
        <v>2923</v>
      </c>
      <c r="W38" s="362">
        <f t="shared" si="9"/>
        <v>0</v>
      </c>
      <c r="X38" s="362">
        <f t="shared" si="9"/>
        <v>0</v>
      </c>
      <c r="Y38" s="362">
        <f t="shared" si="9"/>
        <v>0</v>
      </c>
      <c r="Z38" s="363">
        <f t="shared" si="9"/>
        <v>0.8</v>
      </c>
      <c r="AA38" s="364">
        <f t="shared" si="4"/>
        <v>6528.9000000000005</v>
      </c>
    </row>
    <row r="39" spans="2:27" ht="24" customHeight="1" x14ac:dyDescent="0.15">
      <c r="B39" s="167"/>
      <c r="C39" s="680"/>
      <c r="D39" s="209"/>
      <c r="E39" s="204"/>
      <c r="F39" s="202" t="s">
        <v>236</v>
      </c>
      <c r="G39" s="365">
        <f>+ｱ.燃え殻!$AA$28</f>
        <v>0</v>
      </c>
      <c r="H39" s="365">
        <f>+ｲ.汚泥!$AA$28</f>
        <v>1612.6</v>
      </c>
      <c r="I39" s="365">
        <f>+ｳ.廃油!$AA$28</f>
        <v>0</v>
      </c>
      <c r="J39" s="365">
        <f>+ｴ.廃酸!$AA$28</f>
        <v>0</v>
      </c>
      <c r="K39" s="365">
        <f>+ｵ.廃ｱﾙｶﾘ!$AA$28</f>
        <v>0</v>
      </c>
      <c r="L39" s="365">
        <f>+ｶ.廃ﾌﾟﾗ類!$AA$28</f>
        <v>98.3</v>
      </c>
      <c r="M39" s="365">
        <f>+ｷ.紙くず!$AA$28</f>
        <v>79.599999999999994</v>
      </c>
      <c r="N39" s="365">
        <f>+ｸ.木くず!$AA$28</f>
        <v>1693.2</v>
      </c>
      <c r="O39" s="365">
        <f>+ｹ.繊維くず!$AA$28</f>
        <v>2.2999999999999998</v>
      </c>
      <c r="P39" s="365">
        <f>+ｺ.動植物性残さ!$AA$28</f>
        <v>0</v>
      </c>
      <c r="Q39" s="365">
        <f>+ｻ.動物系固形不要物!$AA$28</f>
        <v>0</v>
      </c>
      <c r="R39" s="365">
        <f>+ｼ.ｺﾞﾑくず!$AA$28</f>
        <v>0</v>
      </c>
      <c r="S39" s="365">
        <f>+ｽ.金属くず!$AA$28</f>
        <v>9.9</v>
      </c>
      <c r="T39" s="365">
        <f>+ｾ.ｶﾞﾗｽ･ｺﾝｸﾘ･陶磁器くず!$AA$28</f>
        <v>109.2</v>
      </c>
      <c r="U39" s="365">
        <f>+ｿ.鉱さい!$AA$28</f>
        <v>0</v>
      </c>
      <c r="V39" s="365">
        <f>+ﾀ.がれき類!$AA$28</f>
        <v>2923</v>
      </c>
      <c r="W39" s="365">
        <f>+ﾁ.動物のふん尿!$AA$28</f>
        <v>0</v>
      </c>
      <c r="X39" s="365">
        <f>+ﾂ.動物の死体!$AA$28</f>
        <v>0</v>
      </c>
      <c r="Y39" s="365">
        <f>+ﾃ.ばいじん!$AA$28</f>
        <v>0</v>
      </c>
      <c r="Z39" s="366">
        <f>+ﾄ.混合廃棄物その他!$AA$28</f>
        <v>0.8</v>
      </c>
      <c r="AA39" s="367">
        <f t="shared" si="4"/>
        <v>6528.9000000000005</v>
      </c>
    </row>
    <row r="40" spans="2:27" ht="24" customHeight="1" x14ac:dyDescent="0.15">
      <c r="B40" s="167"/>
      <c r="C40" s="680"/>
      <c r="D40" s="209"/>
      <c r="E40" s="204"/>
      <c r="F40" s="202" t="s">
        <v>263</v>
      </c>
      <c r="G40" s="365">
        <f>+ｱ.燃え殻!$AA$29</f>
        <v>0</v>
      </c>
      <c r="H40" s="365">
        <f>+ｲ.汚泥!$AA$29</f>
        <v>0</v>
      </c>
      <c r="I40" s="365">
        <f>+ｳ.廃油!$AA$29</f>
        <v>0</v>
      </c>
      <c r="J40" s="365">
        <f>+ｴ.廃酸!$AA$29</f>
        <v>0</v>
      </c>
      <c r="K40" s="365">
        <f>+ｵ.廃ｱﾙｶﾘ!$AA$29</f>
        <v>0</v>
      </c>
      <c r="L40" s="365">
        <f>+ｶ.廃ﾌﾟﾗ類!$AA$29</f>
        <v>0</v>
      </c>
      <c r="M40" s="365">
        <f>+ｷ.紙くず!$AA$29</f>
        <v>0</v>
      </c>
      <c r="N40" s="365">
        <f>+ｸ.木くず!$AA$29</f>
        <v>0</v>
      </c>
      <c r="O40" s="365">
        <f>+ｹ.繊維くず!$AA$29</f>
        <v>0</v>
      </c>
      <c r="P40" s="365">
        <f>+ｺ.動植物性残さ!$AA$29</f>
        <v>0</v>
      </c>
      <c r="Q40" s="365">
        <f>+ｻ.動物系固形不要物!$AA$29</f>
        <v>0</v>
      </c>
      <c r="R40" s="365">
        <f>+ｼ.ｺﾞﾑくず!$AA$29</f>
        <v>0</v>
      </c>
      <c r="S40" s="365">
        <f>+ｽ.金属くず!$AA$29</f>
        <v>0</v>
      </c>
      <c r="T40" s="365">
        <f>+ｾ.ｶﾞﾗｽ･ｺﾝｸﾘ･陶磁器くず!$AA$29</f>
        <v>0</v>
      </c>
      <c r="U40" s="365">
        <f>+ｿ.鉱さい!$AA$29</f>
        <v>0</v>
      </c>
      <c r="V40" s="365">
        <f>+ﾀ.がれき類!$AA$29</f>
        <v>0</v>
      </c>
      <c r="W40" s="365">
        <f>+ﾁ.動物のふん尿!$AA$29</f>
        <v>0</v>
      </c>
      <c r="X40" s="365">
        <f>+ﾂ.動物の死体!$AA$29</f>
        <v>0</v>
      </c>
      <c r="Y40" s="365">
        <f>+ﾃ.ばいじん!$AA$29</f>
        <v>0</v>
      </c>
      <c r="Z40" s="366">
        <f>+ﾄ.混合廃棄物その他!$AA$29</f>
        <v>0</v>
      </c>
      <c r="AA40" s="367">
        <f t="shared" si="4"/>
        <v>0</v>
      </c>
    </row>
    <row r="41" spans="2:27" ht="24" customHeight="1" x14ac:dyDescent="0.15">
      <c r="B41" s="167"/>
      <c r="C41" s="680"/>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1"/>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256.5</v>
      </c>
      <c r="AA42" s="370">
        <f>SUM(G42:Z42)</f>
        <v>256.5</v>
      </c>
    </row>
    <row r="43" spans="2:27" ht="24" customHeight="1" x14ac:dyDescent="0.15">
      <c r="B43" s="167"/>
      <c r="C43" s="122" t="s">
        <v>238</v>
      </c>
      <c r="D43" s="685" t="s">
        <v>296</v>
      </c>
      <c r="E43" s="685"/>
      <c r="F43" s="686"/>
      <c r="G43" s="374">
        <f>+ｱ.燃え殻!$AL$27</f>
        <v>0</v>
      </c>
      <c r="H43" s="374">
        <f>+ｲ.汚泥!$AL$27</f>
        <v>1612.6</v>
      </c>
      <c r="I43" s="374">
        <f>+ｳ.廃油!$AL$27</f>
        <v>0</v>
      </c>
      <c r="J43" s="374">
        <f>+ｴ.廃酸!$AL$27</f>
        <v>0</v>
      </c>
      <c r="K43" s="374">
        <f>+ｵ.廃ｱﾙｶﾘ!$AL$27</f>
        <v>0</v>
      </c>
      <c r="L43" s="374">
        <f>+ｶ.廃ﾌﾟﾗ類!$AL$27</f>
        <v>98.3</v>
      </c>
      <c r="M43" s="374">
        <f>+ｷ.紙くず!$AL$27</f>
        <v>79.599999999999994</v>
      </c>
      <c r="N43" s="374">
        <f>+ｸ.木くず!$AL$27</f>
        <v>1693.2</v>
      </c>
      <c r="O43" s="374">
        <f>+ｹ.繊維くず!$AL$27</f>
        <v>2.2999999999999998</v>
      </c>
      <c r="P43" s="374">
        <f>+ｺ.動植物性残さ!$AL$27</f>
        <v>0</v>
      </c>
      <c r="Q43" s="374">
        <f>+ｻ.動物系固形不要物!$AL$27</f>
        <v>0</v>
      </c>
      <c r="R43" s="374">
        <f>+ｼ.ｺﾞﾑくず!$AL$27</f>
        <v>0</v>
      </c>
      <c r="S43" s="374">
        <f>+ｽ.金属くず!$AL$27</f>
        <v>9.9</v>
      </c>
      <c r="T43" s="374">
        <f>+ｾ.ｶﾞﾗｽ･ｺﾝｸﾘ･陶磁器くず!$AL$27</f>
        <v>109.2</v>
      </c>
      <c r="U43" s="374">
        <f>+ｿ.鉱さい!$AL$27</f>
        <v>0</v>
      </c>
      <c r="V43" s="374">
        <f>+ﾀ.がれき類!$AL$27</f>
        <v>2923</v>
      </c>
      <c r="W43" s="374">
        <f>+ﾁ.動物のふん尿!$AL$27</f>
        <v>0</v>
      </c>
      <c r="X43" s="374">
        <f>+ﾂ.動物の死体!$AL$27</f>
        <v>0</v>
      </c>
      <c r="Y43" s="374">
        <f>+ﾃ.ばいじん!$AL$27</f>
        <v>0</v>
      </c>
      <c r="Z43" s="375">
        <f>+ﾄ.混合廃棄物その他!$AL$27</f>
        <v>257.3</v>
      </c>
      <c r="AA43" s="376">
        <f t="shared" si="4"/>
        <v>6785.4000000000005</v>
      </c>
    </row>
    <row r="44" spans="2:27" ht="24" customHeight="1" x14ac:dyDescent="0.15">
      <c r="B44" s="167"/>
      <c r="C44" s="174"/>
      <c r="D44" s="172" t="s">
        <v>189</v>
      </c>
      <c r="E44" s="662" t="s">
        <v>239</v>
      </c>
      <c r="F44" s="663"/>
      <c r="G44" s="377">
        <f>+ｱ.燃え殻!$AL$30</f>
        <v>0</v>
      </c>
      <c r="H44" s="377">
        <f>+ｲ.汚泥!$AL$30</f>
        <v>0</v>
      </c>
      <c r="I44" s="377">
        <f>+ｳ.廃油!$AL$30</f>
        <v>0</v>
      </c>
      <c r="J44" s="377">
        <f>+ｴ.廃酸!$AL$30</f>
        <v>0</v>
      </c>
      <c r="K44" s="377">
        <f>+ｵ.廃ｱﾙｶﾘ!$AL$30</f>
        <v>0</v>
      </c>
      <c r="L44" s="377">
        <f>+ｶ.廃ﾌﾟﾗ類!$AL$30</f>
        <v>88.5</v>
      </c>
      <c r="M44" s="377">
        <f>+ｷ.紙くず!$AL$30</f>
        <v>45.8</v>
      </c>
      <c r="N44" s="377">
        <f>+ｸ.木くず!$AL$30</f>
        <v>1668.3</v>
      </c>
      <c r="O44" s="377">
        <f>+ｹ.繊維くず!$AL$30</f>
        <v>0.5</v>
      </c>
      <c r="P44" s="377">
        <f>+ｺ.動植物性残さ!$AL$30</f>
        <v>0</v>
      </c>
      <c r="Q44" s="377">
        <f>+ｻ.動物系固形不要物!$AL$30</f>
        <v>0</v>
      </c>
      <c r="R44" s="377">
        <f>+ｼ.ｺﾞﾑくず!$AL$30</f>
        <v>0</v>
      </c>
      <c r="S44" s="377">
        <f>+ｽ.金属くず!$AL$30</f>
        <v>7.6</v>
      </c>
      <c r="T44" s="377">
        <f>+ｾ.ｶﾞﾗｽ･ｺﾝｸﾘ･陶磁器くず!$AL$30</f>
        <v>80.3</v>
      </c>
      <c r="U44" s="377">
        <f>+ｿ.鉱さい!$AL$30</f>
        <v>0</v>
      </c>
      <c r="V44" s="377">
        <f>+ﾀ.がれき類!$AL$30</f>
        <v>1668.6</v>
      </c>
      <c r="W44" s="377">
        <f>+ﾁ.動物のふん尿!$AL$30</f>
        <v>0</v>
      </c>
      <c r="X44" s="377">
        <f>+ﾂ.動物の死体!$AL$30</f>
        <v>0</v>
      </c>
      <c r="Y44" s="377">
        <f>+ﾃ.ばいじん!$AL$30</f>
        <v>0</v>
      </c>
      <c r="Z44" s="378">
        <f>+ﾄ.混合廃棄物その他!$AL$30</f>
        <v>192.1</v>
      </c>
      <c r="AA44" s="379">
        <f t="shared" si="4"/>
        <v>3751.6999999999994</v>
      </c>
    </row>
    <row r="45" spans="2:27" ht="24" customHeight="1" x14ac:dyDescent="0.15">
      <c r="B45" s="167"/>
      <c r="C45" s="174"/>
      <c r="D45" s="392" t="s">
        <v>191</v>
      </c>
      <c r="E45" s="676" t="s">
        <v>240</v>
      </c>
      <c r="F45" s="677"/>
      <c r="G45" s="380">
        <f>+ｱ.燃え殻!$AS$24</f>
        <v>0</v>
      </c>
      <c r="H45" s="380">
        <f>+ｲ.汚泥!$AS$24</f>
        <v>1612.6</v>
      </c>
      <c r="I45" s="380">
        <f>+ｳ.廃油!$AS$24</f>
        <v>0</v>
      </c>
      <c r="J45" s="380">
        <f>+ｴ.廃酸!$AS$24</f>
        <v>0</v>
      </c>
      <c r="K45" s="380">
        <f>+ｵ.廃ｱﾙｶﾘ!$AS$24</f>
        <v>0</v>
      </c>
      <c r="L45" s="380">
        <f>+ｶ.廃ﾌﾟﾗ類!$AS$24</f>
        <v>98.3</v>
      </c>
      <c r="M45" s="380">
        <f>+ｷ.紙くず!$AS$24</f>
        <v>79.599999999999994</v>
      </c>
      <c r="N45" s="380">
        <f>+ｸ.木くず!$AS$24</f>
        <v>1693.2</v>
      </c>
      <c r="O45" s="380">
        <f>+ｹ.繊維くず!$AS$24</f>
        <v>2.2999999999999998</v>
      </c>
      <c r="P45" s="380">
        <f>+ｺ.動植物性残さ!$AS$24</f>
        <v>0</v>
      </c>
      <c r="Q45" s="380">
        <f>+ｻ.動物系固形不要物!$AS$24</f>
        <v>0</v>
      </c>
      <c r="R45" s="380">
        <f>+ｼ.ｺﾞﾑくず!$AS$24</f>
        <v>0</v>
      </c>
      <c r="S45" s="380">
        <f>+ｽ.金属くず!$AS$24</f>
        <v>9.9</v>
      </c>
      <c r="T45" s="380">
        <f>+ｾ.ｶﾞﾗｽ･ｺﾝｸﾘ･陶磁器くず!$AS$24</f>
        <v>109.2</v>
      </c>
      <c r="U45" s="380">
        <f>+ｿ.鉱さい!$AS$24</f>
        <v>0</v>
      </c>
      <c r="V45" s="380">
        <f>+ﾀ.がれき類!$AS$24</f>
        <v>2923</v>
      </c>
      <c r="W45" s="380">
        <f>+ﾁ.動物のふん尿!$AS$24</f>
        <v>0</v>
      </c>
      <c r="X45" s="380">
        <f>+ﾂ.動物の死体!$AS$24</f>
        <v>0</v>
      </c>
      <c r="Y45" s="380">
        <f>+ﾃ.ばいじん!$AS$24</f>
        <v>0</v>
      </c>
      <c r="Z45" s="381">
        <f>+ﾄ.混合廃棄物その他!$AS$24</f>
        <v>0.8</v>
      </c>
      <c r="AA45" s="382">
        <f t="shared" si="4"/>
        <v>6528.9000000000005</v>
      </c>
    </row>
    <row r="46" spans="2:27" ht="24" customHeight="1" x14ac:dyDescent="0.15">
      <c r="B46" s="167"/>
      <c r="C46" s="174"/>
      <c r="D46" s="388" t="s">
        <v>193</v>
      </c>
      <c r="E46" s="660" t="s">
        <v>448</v>
      </c>
      <c r="F46" s="661"/>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8" t="s">
        <v>449</v>
      </c>
      <c r="F47" s="679"/>
      <c r="G47" s="383">
        <f>+ｱ.燃え殻!$AS$31</f>
        <v>0</v>
      </c>
      <c r="H47" s="383">
        <f>+ｲ.汚泥!$AS$31</f>
        <v>0</v>
      </c>
      <c r="I47" s="383">
        <f>+ｳ.廃油!$AS$31</f>
        <v>0</v>
      </c>
      <c r="J47" s="383">
        <f>+ｴ.廃酸!$AS$31</f>
        <v>0</v>
      </c>
      <c r="K47" s="383">
        <f>+ｵ.廃ｱﾙｶﾘ!$AS$31</f>
        <v>0</v>
      </c>
      <c r="L47" s="383">
        <f>+ｶ.廃ﾌﾟﾗ類!$AS$31</f>
        <v>0</v>
      </c>
      <c r="M47" s="383">
        <f>+ｷ.紙くず!$AS$31</f>
        <v>0</v>
      </c>
      <c r="N47" s="383">
        <f>+ｸ.木くず!$AS$31</f>
        <v>0</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0</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1808.6</v>
      </c>
      <c r="I55" s="267">
        <f t="shared" si="10"/>
        <v>0</v>
      </c>
      <c r="J55" s="267">
        <f t="shared" si="10"/>
        <v>0</v>
      </c>
      <c r="K55" s="267">
        <f t="shared" si="10"/>
        <v>0</v>
      </c>
      <c r="L55" s="267">
        <f t="shared" si="10"/>
        <v>223</v>
      </c>
      <c r="M55" s="267">
        <f t="shared" si="10"/>
        <v>110</v>
      </c>
      <c r="N55" s="267">
        <f t="shared" si="10"/>
        <v>2086.8000000000002</v>
      </c>
      <c r="O55" s="267">
        <f t="shared" si="10"/>
        <v>2.9</v>
      </c>
      <c r="P55" s="267">
        <f t="shared" si="10"/>
        <v>0</v>
      </c>
      <c r="Q55" s="267">
        <f t="shared" si="10"/>
        <v>0</v>
      </c>
      <c r="R55" s="267">
        <f t="shared" si="10"/>
        <v>0</v>
      </c>
      <c r="S55" s="267">
        <f t="shared" si="10"/>
        <v>596.6</v>
      </c>
      <c r="T55" s="267">
        <f t="shared" si="10"/>
        <v>261.5</v>
      </c>
      <c r="U55" s="267">
        <f t="shared" si="10"/>
        <v>0</v>
      </c>
      <c r="V55" s="267">
        <f t="shared" si="10"/>
        <v>8825.4</v>
      </c>
      <c r="W55" s="267">
        <f t="shared" si="10"/>
        <v>0</v>
      </c>
      <c r="X55" s="267">
        <f t="shared" si="10"/>
        <v>0</v>
      </c>
      <c r="Y55" s="267">
        <f t="shared" si="10"/>
        <v>0</v>
      </c>
      <c r="Z55" s="267">
        <f t="shared" si="10"/>
        <v>690.3</v>
      </c>
      <c r="AA55" s="268">
        <f>+AA9+AA19+AA20</f>
        <v>14605.1</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6">
    <cfRule type="expression" dxfId="87" priority="13" stopIfTrue="1">
      <formula>$I$53=1</formula>
    </cfRule>
  </conditionalFormatting>
  <conditionalFormatting sqref="I47">
    <cfRule type="expression" dxfId="86" priority="14" stopIfTrue="1">
      <formula>$I$54=1</formula>
    </cfRule>
  </conditionalFormatting>
  <conditionalFormatting sqref="J23">
    <cfRule type="expression" dxfId="85" priority="15" stopIfTrue="1">
      <formula>$J$50=1</formula>
    </cfRule>
  </conditionalFormatting>
  <conditionalFormatting sqref="J24">
    <cfRule type="expression" dxfId="84" priority="16" stopIfTrue="1">
      <formula>$J$51=1</formula>
    </cfRule>
  </conditionalFormatting>
  <conditionalFormatting sqref="J44">
    <cfRule type="expression" dxfId="83" priority="17" stopIfTrue="1">
      <formula>$J$52=1</formula>
    </cfRule>
  </conditionalFormatting>
  <conditionalFormatting sqref="J46">
    <cfRule type="expression" dxfId="82" priority="18" stopIfTrue="1">
      <formula>$J$53=1</formula>
    </cfRule>
  </conditionalFormatting>
  <conditionalFormatting sqref="J47">
    <cfRule type="expression" dxfId="81" priority="19" stopIfTrue="1">
      <formula>$J$54=1</formula>
    </cfRule>
  </conditionalFormatting>
  <conditionalFormatting sqref="K23">
    <cfRule type="expression" dxfId="80" priority="20" stopIfTrue="1">
      <formula>$K$50=1</formula>
    </cfRule>
  </conditionalFormatting>
  <conditionalFormatting sqref="K24">
    <cfRule type="expression" dxfId="79" priority="21" stopIfTrue="1">
      <formula>$K$51=1</formula>
    </cfRule>
  </conditionalFormatting>
  <conditionalFormatting sqref="K44">
    <cfRule type="expression" dxfId="78" priority="22" stopIfTrue="1">
      <formula>$K$52=1</formula>
    </cfRule>
  </conditionalFormatting>
  <conditionalFormatting sqref="K46">
    <cfRule type="expression" dxfId="77" priority="23" stopIfTrue="1">
      <formula>$K$53=1</formula>
    </cfRule>
  </conditionalFormatting>
  <conditionalFormatting sqref="K47">
    <cfRule type="expression" dxfId="76" priority="24" stopIfTrue="1">
      <formula>$K$54=1</formula>
    </cfRule>
  </conditionalFormatting>
  <conditionalFormatting sqref="L23">
    <cfRule type="expression" dxfId="75" priority="25" stopIfTrue="1">
      <formula>$L$50=1</formula>
    </cfRule>
  </conditionalFormatting>
  <conditionalFormatting sqref="L24">
    <cfRule type="expression" dxfId="74" priority="26" stopIfTrue="1">
      <formula>$L$51=1</formula>
    </cfRule>
  </conditionalFormatting>
  <conditionalFormatting sqref="L44">
    <cfRule type="expression" dxfId="73" priority="27" stopIfTrue="1">
      <formula>$L$52=1</formula>
    </cfRule>
  </conditionalFormatting>
  <conditionalFormatting sqref="L46">
    <cfRule type="expression" dxfId="72" priority="28" stopIfTrue="1">
      <formula>$L$53=1</formula>
    </cfRule>
  </conditionalFormatting>
  <conditionalFormatting sqref="L47">
    <cfRule type="expression" dxfId="71" priority="29" stopIfTrue="1">
      <formula>$L$54=1</formula>
    </cfRule>
  </conditionalFormatting>
  <conditionalFormatting sqref="M23">
    <cfRule type="expression" dxfId="70" priority="30" stopIfTrue="1">
      <formula>$M$50=1</formula>
    </cfRule>
  </conditionalFormatting>
  <conditionalFormatting sqref="M24">
    <cfRule type="expression" dxfId="69" priority="31" stopIfTrue="1">
      <formula>$M$51=1</formula>
    </cfRule>
  </conditionalFormatting>
  <conditionalFormatting sqref="M44">
    <cfRule type="expression" dxfId="68" priority="32" stopIfTrue="1">
      <formula>$M$52=1</formula>
    </cfRule>
  </conditionalFormatting>
  <conditionalFormatting sqref="M46">
    <cfRule type="expression" dxfId="67" priority="33" stopIfTrue="1">
      <formula>$M$53=1</formula>
    </cfRule>
  </conditionalFormatting>
  <conditionalFormatting sqref="M47">
    <cfRule type="expression" dxfId="66" priority="34" stopIfTrue="1">
      <formula>$M$54=1</formula>
    </cfRule>
  </conditionalFormatting>
  <conditionalFormatting sqref="N23">
    <cfRule type="expression" dxfId="65" priority="35" stopIfTrue="1">
      <formula>$N$50=1</formula>
    </cfRule>
  </conditionalFormatting>
  <conditionalFormatting sqref="N24">
    <cfRule type="expression" dxfId="64" priority="36" stopIfTrue="1">
      <formula>$N$51=1</formula>
    </cfRule>
  </conditionalFormatting>
  <conditionalFormatting sqref="N44">
    <cfRule type="expression" dxfId="63" priority="37" stopIfTrue="1">
      <formula>$N$52=1</formula>
    </cfRule>
  </conditionalFormatting>
  <conditionalFormatting sqref="N46">
    <cfRule type="expression" dxfId="62" priority="38" stopIfTrue="1">
      <formula>$N$53=1</formula>
    </cfRule>
  </conditionalFormatting>
  <conditionalFormatting sqref="N47">
    <cfRule type="expression" dxfId="61" priority="39" stopIfTrue="1">
      <formula>$N$54=1</formula>
    </cfRule>
  </conditionalFormatting>
  <conditionalFormatting sqref="O23">
    <cfRule type="expression" dxfId="60" priority="40" stopIfTrue="1">
      <formula>$O$50=1</formula>
    </cfRule>
  </conditionalFormatting>
  <conditionalFormatting sqref="O24">
    <cfRule type="expression" dxfId="59" priority="41" stopIfTrue="1">
      <formula>$O$51=1</formula>
    </cfRule>
  </conditionalFormatting>
  <conditionalFormatting sqref="O44">
    <cfRule type="expression" dxfId="58" priority="42" stopIfTrue="1">
      <formula>$O$52=1</formula>
    </cfRule>
  </conditionalFormatting>
  <conditionalFormatting sqref="O46">
    <cfRule type="expression" dxfId="57" priority="43" stopIfTrue="1">
      <formula>$O$53=1</formula>
    </cfRule>
  </conditionalFormatting>
  <conditionalFormatting sqref="O47">
    <cfRule type="expression" dxfId="56" priority="44" stopIfTrue="1">
      <formula>$O$54=1</formula>
    </cfRule>
  </conditionalFormatting>
  <conditionalFormatting sqref="P23">
    <cfRule type="expression" dxfId="55" priority="45" stopIfTrue="1">
      <formula>$P$50=1</formula>
    </cfRule>
  </conditionalFormatting>
  <conditionalFormatting sqref="P44">
    <cfRule type="expression" dxfId="54" priority="46" stopIfTrue="1">
      <formula>$P$52=1</formula>
    </cfRule>
  </conditionalFormatting>
  <conditionalFormatting sqref="P46">
    <cfRule type="expression" dxfId="53" priority="47" stopIfTrue="1">
      <formula>$P$53=1</formula>
    </cfRule>
  </conditionalFormatting>
  <conditionalFormatting sqref="P47">
    <cfRule type="expression" dxfId="52" priority="48" stopIfTrue="1">
      <formula>$P$54=1</formula>
    </cfRule>
  </conditionalFormatting>
  <conditionalFormatting sqref="Q23">
    <cfRule type="expression" dxfId="51" priority="49" stopIfTrue="1">
      <formula>$Q$50=1</formula>
    </cfRule>
  </conditionalFormatting>
  <conditionalFormatting sqref="Q24">
    <cfRule type="expression" dxfId="50" priority="50" stopIfTrue="1">
      <formula>$G$51=1</formula>
    </cfRule>
  </conditionalFormatting>
  <conditionalFormatting sqref="Q44">
    <cfRule type="expression" dxfId="49" priority="51" stopIfTrue="1">
      <formula>$Q$52=1</formula>
    </cfRule>
  </conditionalFormatting>
  <conditionalFormatting sqref="Q46">
    <cfRule type="expression" dxfId="48" priority="52" stopIfTrue="1">
      <formula>$Q$53=1</formula>
    </cfRule>
  </conditionalFormatting>
  <conditionalFormatting sqref="Q47">
    <cfRule type="expression" dxfId="47" priority="53" stopIfTrue="1">
      <formula>$Q$54=1</formula>
    </cfRule>
  </conditionalFormatting>
  <conditionalFormatting sqref="R23">
    <cfRule type="expression" dxfId="46" priority="54" stopIfTrue="1">
      <formula>$R$50=1</formula>
    </cfRule>
  </conditionalFormatting>
  <conditionalFormatting sqref="R24">
    <cfRule type="expression" dxfId="45" priority="55" stopIfTrue="1">
      <formula>$R$51=1</formula>
    </cfRule>
  </conditionalFormatting>
  <conditionalFormatting sqref="R44">
    <cfRule type="expression" dxfId="44" priority="56" stopIfTrue="1">
      <formula>$R$52=1</formula>
    </cfRule>
  </conditionalFormatting>
  <conditionalFormatting sqref="R46">
    <cfRule type="expression" dxfId="43" priority="57" stopIfTrue="1">
      <formula>$R$53=1</formula>
    </cfRule>
  </conditionalFormatting>
  <conditionalFormatting sqref="R47">
    <cfRule type="expression" dxfId="42" priority="58" stopIfTrue="1">
      <formula>$R$54=1</formula>
    </cfRule>
  </conditionalFormatting>
  <conditionalFormatting sqref="S23">
    <cfRule type="expression" dxfId="41" priority="59" stopIfTrue="1">
      <formula>$S$50=1</formula>
    </cfRule>
  </conditionalFormatting>
  <conditionalFormatting sqref="S24">
    <cfRule type="expression" dxfId="40" priority="60" stopIfTrue="1">
      <formula>$S$51=1</formula>
    </cfRule>
  </conditionalFormatting>
  <conditionalFormatting sqref="S44">
    <cfRule type="expression" dxfId="39" priority="61" stopIfTrue="1">
      <formula>$S$52=1</formula>
    </cfRule>
  </conditionalFormatting>
  <conditionalFormatting sqref="S46">
    <cfRule type="expression" dxfId="38" priority="62" stopIfTrue="1">
      <formula>$S$53=1</formula>
    </cfRule>
  </conditionalFormatting>
  <conditionalFormatting sqref="S47">
    <cfRule type="expression" dxfId="37" priority="63" stopIfTrue="1">
      <formula>$S$54=1</formula>
    </cfRule>
  </conditionalFormatting>
  <conditionalFormatting sqref="T23">
    <cfRule type="expression" dxfId="36" priority="64" stopIfTrue="1">
      <formula>$T$50=1</formula>
    </cfRule>
  </conditionalFormatting>
  <conditionalFormatting sqref="T24">
    <cfRule type="expression" dxfId="35" priority="65" stopIfTrue="1">
      <formula>$T$51=1</formula>
    </cfRule>
  </conditionalFormatting>
  <conditionalFormatting sqref="T44">
    <cfRule type="expression" dxfId="34" priority="66" stopIfTrue="1">
      <formula>$T$52=1</formula>
    </cfRule>
  </conditionalFormatting>
  <conditionalFormatting sqref="T46">
    <cfRule type="expression" dxfId="33" priority="67" stopIfTrue="1">
      <formula>$T$53=1</formula>
    </cfRule>
  </conditionalFormatting>
  <conditionalFormatting sqref="T47">
    <cfRule type="expression" dxfId="32" priority="68" stopIfTrue="1">
      <formula>$T$54=1</formula>
    </cfRule>
  </conditionalFormatting>
  <conditionalFormatting sqref="U23">
    <cfRule type="expression" dxfId="31" priority="69" stopIfTrue="1">
      <formula>$U$50=1</formula>
    </cfRule>
  </conditionalFormatting>
  <conditionalFormatting sqref="U24">
    <cfRule type="expression" dxfId="30" priority="70" stopIfTrue="1">
      <formula>$U$51=1</formula>
    </cfRule>
  </conditionalFormatting>
  <conditionalFormatting sqref="U44">
    <cfRule type="expression" dxfId="29" priority="71" stopIfTrue="1">
      <formula>$U$52=1</formula>
    </cfRule>
  </conditionalFormatting>
  <conditionalFormatting sqref="U46">
    <cfRule type="expression" dxfId="28" priority="72" stopIfTrue="1">
      <formula>$U$53=1</formula>
    </cfRule>
  </conditionalFormatting>
  <conditionalFormatting sqref="U47">
    <cfRule type="expression" dxfId="27" priority="73" stopIfTrue="1">
      <formula>$U$54=1</formula>
    </cfRule>
  </conditionalFormatting>
  <conditionalFormatting sqref="V23">
    <cfRule type="expression" dxfId="26" priority="74" stopIfTrue="1">
      <formula>$V$50=1</formula>
    </cfRule>
  </conditionalFormatting>
  <conditionalFormatting sqref="V24">
    <cfRule type="expression" dxfId="25" priority="75" stopIfTrue="1">
      <formula>$V$51=1</formula>
    </cfRule>
  </conditionalFormatting>
  <conditionalFormatting sqref="V44">
    <cfRule type="expression" dxfId="24" priority="76" stopIfTrue="1">
      <formula>$V$52=1</formula>
    </cfRule>
  </conditionalFormatting>
  <conditionalFormatting sqref="V46">
    <cfRule type="expression" dxfId="23" priority="77" stopIfTrue="1">
      <formula>$V$53=1</formula>
    </cfRule>
  </conditionalFormatting>
  <conditionalFormatting sqref="V47">
    <cfRule type="expression" dxfId="22" priority="78" stopIfTrue="1">
      <formula>$V$54=1</formula>
    </cfRule>
  </conditionalFormatting>
  <conditionalFormatting sqref="W23">
    <cfRule type="expression" dxfId="21" priority="79" stopIfTrue="1">
      <formula>$W$50=1</formula>
    </cfRule>
  </conditionalFormatting>
  <conditionalFormatting sqref="W24">
    <cfRule type="expression" dxfId="20" priority="80" stopIfTrue="1">
      <formula>$W$51=1</formula>
    </cfRule>
  </conditionalFormatting>
  <conditionalFormatting sqref="W44">
    <cfRule type="expression" dxfId="19" priority="81" stopIfTrue="1">
      <formula>$W$52=1</formula>
    </cfRule>
  </conditionalFormatting>
  <conditionalFormatting sqref="W46">
    <cfRule type="expression" dxfId="18" priority="82" stopIfTrue="1">
      <formula>$W$53=1</formula>
    </cfRule>
  </conditionalFormatting>
  <conditionalFormatting sqref="W47">
    <cfRule type="expression" dxfId="17" priority="83" stopIfTrue="1">
      <formula>$W$54=1</formula>
    </cfRule>
  </conditionalFormatting>
  <conditionalFormatting sqref="X23">
    <cfRule type="expression" dxfId="16" priority="84" stopIfTrue="1">
      <formula>$X$50=1</formula>
    </cfRule>
  </conditionalFormatting>
  <conditionalFormatting sqref="X24">
    <cfRule type="expression" dxfId="15" priority="85" stopIfTrue="1">
      <formula>$X$51=1</formula>
    </cfRule>
  </conditionalFormatting>
  <conditionalFormatting sqref="X44">
    <cfRule type="expression" dxfId="14" priority="86" stopIfTrue="1">
      <formula>$X$52=1</formula>
    </cfRule>
  </conditionalFormatting>
  <conditionalFormatting sqref="X46">
    <cfRule type="expression" dxfId="13" priority="87" stopIfTrue="1">
      <formula>$X$53=1</formula>
    </cfRule>
  </conditionalFormatting>
  <conditionalFormatting sqref="X47">
    <cfRule type="expression" dxfId="12" priority="88" stopIfTrue="1">
      <formula>$X$54=1</formula>
    </cfRule>
  </conditionalFormatting>
  <conditionalFormatting sqref="Y23">
    <cfRule type="expression" dxfId="11" priority="89" stopIfTrue="1">
      <formula>$Y$50=1</formula>
    </cfRule>
  </conditionalFormatting>
  <conditionalFormatting sqref="Y24">
    <cfRule type="expression" dxfId="10" priority="90" stopIfTrue="1">
      <formula>$Y$51=1</formula>
    </cfRule>
  </conditionalFormatting>
  <conditionalFormatting sqref="Y44">
    <cfRule type="expression" dxfId="9" priority="91" stopIfTrue="1">
      <formula>$Y$52=1</formula>
    </cfRule>
  </conditionalFormatting>
  <conditionalFormatting sqref="Y46">
    <cfRule type="expression" dxfId="8" priority="92" stopIfTrue="1">
      <formula>$Y$53=1</formula>
    </cfRule>
  </conditionalFormatting>
  <conditionalFormatting sqref="Y47">
    <cfRule type="expression" dxfId="7" priority="93" stopIfTrue="1">
      <formula>$Y$54=1</formula>
    </cfRule>
  </conditionalFormatting>
  <conditionalFormatting sqref="Z23">
    <cfRule type="expression" dxfId="6" priority="94" stopIfTrue="1">
      <formula>$Z$50=1</formula>
    </cfRule>
  </conditionalFormatting>
  <conditionalFormatting sqref="Z24">
    <cfRule type="expression" dxfId="5" priority="95" stopIfTrue="1">
      <formula>$Z$51=1</formula>
    </cfRule>
  </conditionalFormatting>
  <conditionalFormatting sqref="Z44">
    <cfRule type="expression" dxfId="4" priority="96" stopIfTrue="1">
      <formula>$Z$52=1</formula>
    </cfRule>
  </conditionalFormatting>
  <conditionalFormatting sqref="Z46">
    <cfRule type="expression" dxfId="3" priority="97" stopIfTrue="1">
      <formula>$Z$53=1</formula>
    </cfRule>
  </conditionalFormatting>
  <conditionalFormatting sqref="Z47">
    <cfRule type="expression" dxfId="2" priority="98" stopIfTrue="1">
      <formula>$Z$54=1</formula>
    </cfRule>
  </conditionalFormatting>
  <conditionalFormatting sqref="P24">
    <cfRule type="expression" dxfId="1" priority="99" stopIfTrue="1">
      <formula>$P$51=1</formula>
    </cfRule>
  </conditionalFormatting>
  <conditionalFormatting sqref="I44">
    <cfRule type="expression" dxfId="0" priority="100" stopIfTrue="1">
      <formula>$I$52=1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1"/>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8"/>
      <c r="E8" s="738"/>
      <c r="F8" s="738"/>
      <c r="G8" s="738"/>
      <c r="H8" s="738"/>
      <c r="I8" s="738"/>
      <c r="J8" s="738"/>
      <c r="K8" s="738"/>
      <c r="L8" s="738"/>
      <c r="M8" s="738"/>
      <c r="N8" s="738"/>
      <c r="O8" s="739"/>
      <c r="P8" s="20"/>
    </row>
    <row r="9" spans="1:16" ht="12" customHeight="1" x14ac:dyDescent="0.15">
      <c r="C9" s="740"/>
      <c r="D9" s="741"/>
      <c r="E9" s="741"/>
      <c r="F9" s="741"/>
      <c r="G9" s="741"/>
      <c r="H9" s="741"/>
      <c r="I9" s="741"/>
      <c r="J9" s="741"/>
      <c r="K9" s="741"/>
      <c r="L9" s="741"/>
      <c r="M9" s="741"/>
      <c r="N9" s="741"/>
      <c r="O9" s="742"/>
    </row>
    <row r="10" spans="1:16" ht="10.15" customHeight="1" x14ac:dyDescent="0.15">
      <c r="C10" s="78"/>
      <c r="O10" s="79"/>
    </row>
    <row r="11" spans="1:16" ht="13.5" x14ac:dyDescent="0.15">
      <c r="C11" s="78"/>
      <c r="L11" s="743" t="str">
        <f>+表紙!L34</f>
        <v>令和   5年   6月   6日</v>
      </c>
      <c r="M11" s="744"/>
      <c r="N11" s="744"/>
      <c r="O11" s="745"/>
    </row>
    <row r="12" spans="1:16" ht="13.15" customHeight="1" x14ac:dyDescent="0.15">
      <c r="C12" s="78"/>
      <c r="O12" s="80"/>
    </row>
    <row r="13" spans="1:16" ht="13.5" x14ac:dyDescent="0.15">
      <c r="C13" s="746" t="str">
        <f>+表紙!C36</f>
        <v>横浜市長</v>
      </c>
      <c r="D13" s="747"/>
      <c r="E13" s="747"/>
      <c r="F13" s="747"/>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5" t="str">
        <f>+表紙!J39</f>
        <v>神奈川県横浜市戸塚区戸塚町157</v>
      </c>
      <c r="K16" s="735"/>
      <c r="L16" s="736"/>
      <c r="M16" s="736"/>
      <c r="N16" s="736"/>
      <c r="O16" s="737"/>
    </row>
    <row r="17" spans="1:15" ht="26.25" customHeight="1" x14ac:dyDescent="0.15">
      <c r="C17" s="78"/>
      <c r="H17" s="23" t="s">
        <v>7</v>
      </c>
      <c r="I17" s="23"/>
      <c r="J17" s="735" t="str">
        <f>+表紙!J40</f>
        <v>大洋建設株式会社
代表取締役　黒田憲一</v>
      </c>
      <c r="K17" s="735"/>
      <c r="L17" s="736"/>
      <c r="M17" s="736"/>
      <c r="N17" s="736"/>
      <c r="O17" s="737"/>
    </row>
    <row r="18" spans="1:15" x14ac:dyDescent="0.15">
      <c r="C18" s="78"/>
      <c r="J18" s="21" t="s">
        <v>8</v>
      </c>
      <c r="O18" s="79"/>
    </row>
    <row r="19" spans="1:15" x14ac:dyDescent="0.15">
      <c r="C19" s="78"/>
      <c r="J19" s="24" t="s">
        <v>9</v>
      </c>
      <c r="K19" s="24"/>
      <c r="L19" s="700" t="str">
        <f>IF(+表紙!L42="","",+表紙!L42)</f>
        <v>045-861-0025</v>
      </c>
      <c r="M19" s="700"/>
      <c r="N19" s="700"/>
      <c r="O19" s="701"/>
    </row>
    <row r="20" spans="1:15" x14ac:dyDescent="0.15">
      <c r="C20" s="78"/>
      <c r="J20" s="24"/>
      <c r="K20" s="24"/>
      <c r="O20" s="79"/>
    </row>
    <row r="21" spans="1:15" ht="6" customHeight="1" x14ac:dyDescent="0.15">
      <c r="C21" s="78"/>
      <c r="O21" s="79"/>
    </row>
    <row r="22" spans="1:15" ht="30" customHeight="1" x14ac:dyDescent="0.15">
      <c r="A22" s="22">
        <v>4</v>
      </c>
      <c r="C22" s="708" t="s">
        <v>398</v>
      </c>
      <c r="D22" s="709"/>
      <c r="E22" s="709"/>
      <c r="F22" s="709"/>
      <c r="G22" s="709"/>
      <c r="H22" s="709"/>
      <c r="I22" s="709"/>
      <c r="J22" s="709"/>
      <c r="K22" s="709"/>
      <c r="L22" s="709"/>
      <c r="M22" s="709"/>
      <c r="N22" s="709"/>
      <c r="O22" s="710"/>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7" t="str">
        <f>+表紙!F47</f>
        <v>大洋建設株式会社</v>
      </c>
      <c r="G24" s="718"/>
      <c r="H24" s="719"/>
      <c r="I24" s="719"/>
      <c r="J24" s="719"/>
      <c r="K24" s="719"/>
      <c r="L24" s="719"/>
      <c r="M24" s="422" t="s">
        <v>112</v>
      </c>
      <c r="N24" s="722"/>
      <c r="O24" s="723"/>
    </row>
    <row r="25" spans="1:15" ht="18" customHeight="1" x14ac:dyDescent="0.15">
      <c r="C25" s="428"/>
      <c r="D25" s="429"/>
      <c r="E25" s="430"/>
      <c r="F25" s="720"/>
      <c r="G25" s="721"/>
      <c r="H25" s="721"/>
      <c r="I25" s="721"/>
      <c r="J25" s="721"/>
      <c r="K25" s="721"/>
      <c r="L25" s="721"/>
      <c r="M25" s="724">
        <f>表紙!M48</f>
        <v>2529</v>
      </c>
      <c r="N25" s="725"/>
      <c r="O25" s="726"/>
    </row>
    <row r="26" spans="1:15" ht="18" customHeight="1" x14ac:dyDescent="0.15">
      <c r="C26" s="425" t="s">
        <v>11</v>
      </c>
      <c r="D26" s="457"/>
      <c r="E26" s="458"/>
      <c r="F26" s="711" t="str">
        <f>+表紙!F49</f>
        <v>神奈川県横浜市戸塚区戸塚町157</v>
      </c>
      <c r="G26" s="712"/>
      <c r="H26" s="712"/>
      <c r="I26" s="712"/>
      <c r="J26" s="712"/>
      <c r="K26" s="712"/>
      <c r="L26" s="126" t="s">
        <v>173</v>
      </c>
      <c r="M26" s="223"/>
      <c r="N26" s="715" t="str">
        <f>IF(+表紙!N49="","",+表紙!N49)</f>
        <v>045-861-0025</v>
      </c>
      <c r="O26" s="716"/>
    </row>
    <row r="27" spans="1:15" ht="18" customHeight="1" x14ac:dyDescent="0.15">
      <c r="C27" s="459"/>
      <c r="D27" s="460"/>
      <c r="E27" s="461"/>
      <c r="F27" s="713"/>
      <c r="G27" s="714"/>
      <c r="H27" s="714"/>
      <c r="I27" s="714"/>
      <c r="J27" s="714"/>
      <c r="K27" s="714"/>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7" t="str">
        <f>+表紙!F52</f>
        <v>Ｄ－建設業</v>
      </c>
      <c r="G29" s="728"/>
      <c r="H29" s="728"/>
      <c r="I29" s="728"/>
      <c r="J29" s="30" t="s">
        <v>47</v>
      </c>
      <c r="K29" s="30"/>
      <c r="L29" s="729" t="str">
        <f>+表紙!L52</f>
        <v>D-建設業　　建築・土木工事及び不動産販売・賃貸</v>
      </c>
      <c r="M29" s="729"/>
      <c r="N29" s="730"/>
      <c r="O29" s="731"/>
    </row>
    <row r="30" spans="1:15" ht="22.5" customHeight="1" x14ac:dyDescent="0.15">
      <c r="C30" s="299"/>
      <c r="D30" s="310" t="s">
        <v>19</v>
      </c>
      <c r="E30" s="311" t="s">
        <v>370</v>
      </c>
      <c r="F30" s="727" t="s">
        <v>371</v>
      </c>
      <c r="G30" s="513"/>
      <c r="H30" s="732"/>
      <c r="I30" s="727" t="s">
        <v>372</v>
      </c>
      <c r="J30" s="515"/>
      <c r="K30" s="516"/>
      <c r="L30" s="733">
        <f>+表紙!L53</f>
        <v>0</v>
      </c>
      <c r="M30" s="734"/>
      <c r="N30" s="312" t="s">
        <v>373</v>
      </c>
      <c r="O30" s="313"/>
    </row>
    <row r="31" spans="1:15" ht="22.5" customHeight="1" x14ac:dyDescent="0.15">
      <c r="C31" s="299"/>
      <c r="D31" s="298"/>
      <c r="E31" s="314"/>
      <c r="F31" s="727" t="s">
        <v>374</v>
      </c>
      <c r="G31" s="513"/>
      <c r="H31" s="732"/>
      <c r="I31" s="728" t="s">
        <v>375</v>
      </c>
      <c r="J31" s="515"/>
      <c r="K31" s="515"/>
      <c r="L31" s="733">
        <f>+表紙!L54</f>
        <v>10233</v>
      </c>
      <c r="M31" s="734"/>
      <c r="N31" s="312" t="s">
        <v>373</v>
      </c>
      <c r="O31" s="313"/>
    </row>
    <row r="32" spans="1:15" ht="22.5" customHeight="1" x14ac:dyDescent="0.15">
      <c r="C32" s="299"/>
      <c r="D32" s="520" t="s">
        <v>376</v>
      </c>
      <c r="E32" s="521"/>
      <c r="F32" s="727" t="s">
        <v>377</v>
      </c>
      <c r="G32" s="513"/>
      <c r="H32" s="732"/>
      <c r="I32" s="728" t="s">
        <v>378</v>
      </c>
      <c r="J32" s="515"/>
      <c r="K32" s="515"/>
      <c r="L32" s="733">
        <f>+表紙!L55</f>
        <v>0</v>
      </c>
      <c r="M32" s="734"/>
      <c r="N32" s="312" t="s">
        <v>379</v>
      </c>
      <c r="O32" s="313"/>
    </row>
    <row r="33" spans="3:15" ht="22.5" customHeight="1" x14ac:dyDescent="0.15">
      <c r="C33" s="299"/>
      <c r="D33" s="520"/>
      <c r="E33" s="521"/>
      <c r="F33" s="727" t="s">
        <v>380</v>
      </c>
      <c r="G33" s="513"/>
      <c r="H33" s="732"/>
      <c r="I33" s="728" t="s">
        <v>381</v>
      </c>
      <c r="J33" s="515"/>
      <c r="K33" s="515"/>
      <c r="L33" s="733">
        <f>+表紙!L56</f>
        <v>0</v>
      </c>
      <c r="M33" s="734"/>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8">
        <f>+表紙!F58</f>
        <v>0</v>
      </c>
      <c r="G35" s="749"/>
      <c r="H35" s="749"/>
      <c r="I35" s="749"/>
      <c r="J35" s="749"/>
      <c r="K35" s="749"/>
      <c r="L35" s="749"/>
      <c r="M35" s="749"/>
      <c r="N35" s="749"/>
      <c r="O35" s="750"/>
    </row>
    <row r="36" spans="3:15" ht="23.25" customHeight="1" x14ac:dyDescent="0.15">
      <c r="C36" s="304"/>
      <c r="D36" s="321" t="s">
        <v>24</v>
      </c>
      <c r="E36" s="322" t="s">
        <v>383</v>
      </c>
      <c r="F36" s="751">
        <f>+表紙!F59</f>
        <v>40</v>
      </c>
      <c r="G36" s="730"/>
      <c r="H36" s="730"/>
      <c r="I36" s="730"/>
      <c r="J36" s="730"/>
      <c r="K36" s="730"/>
      <c r="L36" s="730"/>
      <c r="M36" s="730"/>
      <c r="N36" s="730"/>
      <c r="O36" s="731"/>
    </row>
    <row r="37" spans="3:15" ht="23.25" customHeight="1" x14ac:dyDescent="0.15">
      <c r="C37" s="702" t="s">
        <v>299</v>
      </c>
      <c r="D37" s="703"/>
      <c r="E37" s="704"/>
      <c r="F37" s="705" t="str">
        <f>+表紙!F60</f>
        <v>令和 ４ 年 ４ 月 １ 日 ～ 令和 ５ 年 ３ 月 31 日（ １ 年間）</v>
      </c>
      <c r="G37" s="706"/>
      <c r="H37" s="706"/>
      <c r="I37" s="706"/>
      <c r="J37" s="706"/>
      <c r="K37" s="706"/>
      <c r="L37" s="706"/>
      <c r="M37" s="706"/>
      <c r="N37" s="706"/>
      <c r="O37" s="707"/>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89"/>
      <c r="D39" s="417" t="s">
        <v>300</v>
      </c>
      <c r="E39" s="418"/>
      <c r="F39" s="418"/>
      <c r="G39" s="419"/>
      <c r="H39" s="417" t="s">
        <v>320</v>
      </c>
      <c r="I39" s="419"/>
      <c r="J39" s="417" t="s">
        <v>301</v>
      </c>
      <c r="K39" s="418"/>
      <c r="L39" s="419"/>
      <c r="M39" s="417" t="s">
        <v>321</v>
      </c>
      <c r="N39" s="418"/>
      <c r="O39" s="419"/>
    </row>
    <row r="40" spans="3:15" ht="24.75" customHeight="1" x14ac:dyDescent="0.15">
      <c r="C40" s="690"/>
      <c r="D40" s="481" t="s">
        <v>302</v>
      </c>
      <c r="E40" s="482"/>
      <c r="F40" s="482"/>
      <c r="G40" s="483"/>
      <c r="H40" s="247">
        <f>+表紙!H63</f>
        <v>7819.7</v>
      </c>
      <c r="I40" s="242" t="s">
        <v>4</v>
      </c>
      <c r="J40" s="493" t="s">
        <v>326</v>
      </c>
      <c r="K40" s="494"/>
      <c r="L40" s="495"/>
      <c r="M40" s="695">
        <f>+表紙!M63</f>
        <v>7819.7</v>
      </c>
      <c r="N40" s="696">
        <f>+表紙!N63</f>
        <v>0</v>
      </c>
      <c r="O40" s="241" t="s">
        <v>4</v>
      </c>
    </row>
    <row r="41" spans="3:15" ht="24.75" customHeight="1" x14ac:dyDescent="0.15">
      <c r="C41" s="690"/>
      <c r="D41" s="481" t="s">
        <v>303</v>
      </c>
      <c r="E41" s="482"/>
      <c r="F41" s="482"/>
      <c r="G41" s="483"/>
      <c r="H41" s="247" t="str">
        <f>+表紙!H64</f>
        <v>0</v>
      </c>
      <c r="I41" s="242" t="s">
        <v>4</v>
      </c>
      <c r="J41" s="493" t="s">
        <v>307</v>
      </c>
      <c r="K41" s="494"/>
      <c r="L41" s="495"/>
      <c r="M41" s="695">
        <f>+表紙!M64</f>
        <v>1973</v>
      </c>
      <c r="N41" s="696">
        <f>+表紙!N64</f>
        <v>0</v>
      </c>
      <c r="O41" s="31" t="s">
        <v>4</v>
      </c>
    </row>
    <row r="42" spans="3:15" ht="24.75" customHeight="1" x14ac:dyDescent="0.15">
      <c r="C42" s="690"/>
      <c r="D42" s="481" t="s">
        <v>304</v>
      </c>
      <c r="E42" s="482"/>
      <c r="F42" s="482"/>
      <c r="G42" s="483"/>
      <c r="H42" s="247" t="str">
        <f>+表紙!H65</f>
        <v>0</v>
      </c>
      <c r="I42" s="242" t="s">
        <v>4</v>
      </c>
      <c r="J42" s="697" t="s">
        <v>308</v>
      </c>
      <c r="K42" s="698"/>
      <c r="L42" s="699"/>
      <c r="M42" s="695">
        <f>+表紙!M65</f>
        <v>7434.2</v>
      </c>
      <c r="N42" s="696">
        <f>+表紙!N65</f>
        <v>0</v>
      </c>
      <c r="O42" s="181" t="s">
        <v>4</v>
      </c>
    </row>
    <row r="43" spans="3:15" ht="24.75" customHeight="1" x14ac:dyDescent="0.15">
      <c r="C43" s="176"/>
      <c r="D43" s="481" t="s">
        <v>305</v>
      </c>
      <c r="E43" s="482"/>
      <c r="F43" s="482"/>
      <c r="G43" s="483"/>
      <c r="H43" s="247" t="str">
        <f>+表紙!H66</f>
        <v>0</v>
      </c>
      <c r="I43" s="242" t="s">
        <v>4</v>
      </c>
      <c r="J43" s="697" t="s">
        <v>393</v>
      </c>
      <c r="K43" s="698"/>
      <c r="L43" s="699"/>
      <c r="M43" s="695" t="str">
        <f>+表紙!M66</f>
        <v>0</v>
      </c>
      <c r="N43" s="696">
        <f>+表紙!N66</f>
        <v>0</v>
      </c>
      <c r="O43" s="181" t="s">
        <v>4</v>
      </c>
    </row>
    <row r="44" spans="3:15" ht="24.75" customHeight="1" x14ac:dyDescent="0.15">
      <c r="C44" s="240"/>
      <c r="D44" s="481" t="s">
        <v>306</v>
      </c>
      <c r="E44" s="482"/>
      <c r="F44" s="482"/>
      <c r="G44" s="483"/>
      <c r="H44" s="247" t="str">
        <f>+表紙!H67</f>
        <v>0</v>
      </c>
      <c r="I44" s="242" t="s">
        <v>4</v>
      </c>
      <c r="J44" s="697" t="s">
        <v>394</v>
      </c>
      <c r="K44" s="698"/>
      <c r="L44" s="699"/>
      <c r="M44" s="695" t="str">
        <f>+表紙!M67</f>
        <v>0</v>
      </c>
      <c r="N44" s="696">
        <f>+表紙!N67</f>
        <v>0</v>
      </c>
      <c r="O44" s="181" t="s">
        <v>4</v>
      </c>
    </row>
    <row r="45" spans="3:15" ht="31.9" customHeight="1" x14ac:dyDescent="0.15">
      <c r="C45" s="691" t="s">
        <v>15</v>
      </c>
      <c r="D45" s="692"/>
      <c r="E45" s="693"/>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4"/>
      <c r="E47" s="694"/>
      <c r="F47" s="694"/>
      <c r="G47" s="694"/>
      <c r="H47" s="694"/>
      <c r="I47" s="694"/>
      <c r="J47" s="694"/>
      <c r="K47" s="694"/>
      <c r="L47" s="694"/>
      <c r="M47" s="694"/>
      <c r="N47" s="694"/>
      <c r="O47" s="694"/>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2" t="s">
        <v>171</v>
      </c>
      <c r="C4" s="752"/>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3" t="s">
        <v>172</v>
      </c>
      <c r="C14" s="753"/>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1"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204</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1612.6</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196</v>
      </c>
      <c r="E24" s="550"/>
      <c r="F24" s="550"/>
      <c r="G24" s="195" t="s">
        <v>199</v>
      </c>
      <c r="H24" s="539">
        <f>+F12</f>
        <v>1612.6</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1612.6</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1612.6</v>
      </c>
      <c r="Q27" s="602"/>
      <c r="R27" s="602"/>
      <c r="S27" s="602"/>
      <c r="T27" s="44" t="s">
        <v>38</v>
      </c>
      <c r="U27" s="64"/>
      <c r="V27" s="64"/>
      <c r="Y27" s="62" t="s">
        <v>39</v>
      </c>
      <c r="Z27" s="65"/>
      <c r="AH27" s="53"/>
      <c r="AI27" s="53"/>
      <c r="AJ27" s="53"/>
      <c r="AK27" s="53"/>
      <c r="AL27" s="551">
        <f>+AH18+P27</f>
        <v>1612.6</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1612.6</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196</v>
      </c>
      <c r="E29" s="550"/>
      <c r="F29" s="550"/>
      <c r="G29" s="195" t="s">
        <v>199</v>
      </c>
      <c r="H29" s="539">
        <f>+AL27</f>
        <v>1612.6</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1612.6</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196</v>
      </c>
      <c r="E31" s="550"/>
      <c r="F31" s="550"/>
      <c r="G31" s="195" t="s">
        <v>199</v>
      </c>
      <c r="H31" s="539">
        <f>+AS24</f>
        <v>1612.6</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205</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206</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207</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0</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0</v>
      </c>
      <c r="E24" s="550"/>
      <c r="F24" s="550"/>
      <c r="G24" s="195" t="s">
        <v>199</v>
      </c>
      <c r="H24" s="539">
        <f>+F12</f>
        <v>0</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0</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0</v>
      </c>
      <c r="Q27" s="602"/>
      <c r="R27" s="602"/>
      <c r="S27" s="602"/>
      <c r="T27" s="44" t="s">
        <v>38</v>
      </c>
      <c r="U27" s="64"/>
      <c r="V27" s="64"/>
      <c r="Y27" s="62" t="s">
        <v>39</v>
      </c>
      <c r="Z27" s="65"/>
      <c r="AH27" s="53"/>
      <c r="AI27" s="53"/>
      <c r="AJ27" s="53"/>
      <c r="AK27" s="53"/>
      <c r="AL27" s="551">
        <f>+AH18+P27</f>
        <v>0</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0</v>
      </c>
      <c r="E29" s="550"/>
      <c r="F29" s="550"/>
      <c r="G29" s="195" t="s">
        <v>199</v>
      </c>
      <c r="H29" s="539">
        <f>+AL27</f>
        <v>0</v>
      </c>
      <c r="I29" s="540"/>
      <c r="J29" s="195" t="s">
        <v>199</v>
      </c>
      <c r="M29" s="548"/>
      <c r="P29" s="56"/>
      <c r="Q29" s="144"/>
      <c r="R29" s="51" t="s">
        <v>184</v>
      </c>
      <c r="S29" s="586" t="s">
        <v>33</v>
      </c>
      <c r="T29" s="587"/>
      <c r="U29" s="587"/>
      <c r="V29" s="588"/>
      <c r="W29" s="48"/>
      <c r="X29" s="66"/>
      <c r="Y29" s="556" t="s">
        <v>260</v>
      </c>
      <c r="Z29" s="557"/>
      <c r="AA29" s="590"/>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0</v>
      </c>
      <c r="E30" s="550"/>
      <c r="F30" s="550"/>
      <c r="G30" s="195" t="s">
        <v>199</v>
      </c>
      <c r="H30" s="539">
        <f>+AL30</f>
        <v>0</v>
      </c>
      <c r="I30" s="540"/>
      <c r="J30" s="195" t="s">
        <v>199</v>
      </c>
      <c r="M30" s="548"/>
      <c r="P30" s="56"/>
      <c r="R30" s="555">
        <f>+ROUND(AA28,1)+ROUND(AA29,1)+ROUND(AA30,1)</f>
        <v>0</v>
      </c>
      <c r="S30" s="602"/>
      <c r="T30" s="602"/>
      <c r="U30" s="602"/>
      <c r="V30" s="44" t="s">
        <v>16</v>
      </c>
      <c r="Y30" s="556" t="s">
        <v>187</v>
      </c>
      <c r="Z30" s="557"/>
      <c r="AA30" s="590"/>
      <c r="AB30" s="591"/>
      <c r="AC30" s="591"/>
      <c r="AD30" s="591"/>
      <c r="AE30" s="591"/>
      <c r="AF30" s="44" t="s">
        <v>13</v>
      </c>
      <c r="AL30" s="572"/>
      <c r="AM30" s="573"/>
      <c r="AN30" s="573"/>
      <c r="AO30" s="573"/>
      <c r="AP30" s="52" t="s">
        <v>13</v>
      </c>
      <c r="AS30" s="599"/>
      <c r="AT30" s="596"/>
      <c r="AU30" s="596"/>
      <c r="AV30" s="597"/>
      <c r="AW30" s="628"/>
    </row>
    <row r="31" spans="2:49" ht="27" customHeight="1" thickTop="1" thickBot="1" x14ac:dyDescent="0.2">
      <c r="B31" s="526" t="s">
        <v>227</v>
      </c>
      <c r="C31" s="527"/>
      <c r="D31" s="550">
        <v>0</v>
      </c>
      <c r="E31" s="550"/>
      <c r="F31" s="550"/>
      <c r="G31" s="195" t="s">
        <v>199</v>
      </c>
      <c r="H31" s="539">
        <f>+AS24</f>
        <v>0</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9"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8"/>
    </row>
    <row r="7" spans="2:49" ht="28.15" customHeight="1" thickBot="1" x14ac:dyDescent="0.2">
      <c r="B7" s="606" t="s">
        <v>89</v>
      </c>
      <c r="C7" s="607"/>
      <c r="D7" s="603" t="s">
        <v>208</v>
      </c>
      <c r="E7" s="604"/>
      <c r="F7" s="604"/>
      <c r="G7" s="604"/>
      <c r="H7" s="604"/>
      <c r="I7" s="605"/>
      <c r="J7" s="143"/>
      <c r="K7" s="53"/>
      <c r="L7" s="156"/>
      <c r="M7" s="156"/>
      <c r="N7" s="156"/>
      <c r="O7" s="156"/>
      <c r="P7" s="156"/>
      <c r="Q7" s="156"/>
      <c r="R7" s="156"/>
      <c r="S7" s="626"/>
      <c r="T7" s="627"/>
      <c r="U7" s="627"/>
      <c r="V7" s="627"/>
      <c r="W7" s="281"/>
      <c r="X7" s="281"/>
      <c r="Y7" s="135"/>
      <c r="AB7"/>
      <c r="AC7"/>
      <c r="AD7"/>
      <c r="AE7"/>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148"/>
      <c r="N8" s="148"/>
      <c r="O8" s="148"/>
      <c r="P8" s="148"/>
      <c r="Q8" s="148"/>
      <c r="R8" s="148"/>
      <c r="S8" s="148"/>
      <c r="T8" s="148"/>
      <c r="U8" s="148"/>
      <c r="V8" s="148"/>
      <c r="W8" s="130"/>
      <c r="X8" s="130"/>
      <c r="Y8" s="130"/>
      <c r="Z8" s="93"/>
      <c r="AA8" s="93"/>
      <c r="AB8" s="93"/>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98.3</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124.7</v>
      </c>
      <c r="E24" s="550"/>
      <c r="F24" s="550"/>
      <c r="G24" s="195" t="s">
        <v>199</v>
      </c>
      <c r="H24" s="539">
        <f>+F12</f>
        <v>98.3</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98.3</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98.3</v>
      </c>
      <c r="Q27" s="602"/>
      <c r="R27" s="602"/>
      <c r="S27" s="602"/>
      <c r="T27" s="44" t="s">
        <v>38</v>
      </c>
      <c r="U27" s="64"/>
      <c r="V27" s="64"/>
      <c r="Y27" s="62" t="s">
        <v>39</v>
      </c>
      <c r="Z27" s="65"/>
      <c r="AH27" s="53"/>
      <c r="AI27" s="53"/>
      <c r="AJ27" s="53"/>
      <c r="AK27" s="53"/>
      <c r="AL27" s="551">
        <f>+AH18+P27</f>
        <v>98.3</v>
      </c>
      <c r="AM27" s="552"/>
      <c r="AN27" s="552"/>
      <c r="AO27" s="552"/>
      <c r="AP27" s="52" t="s">
        <v>13</v>
      </c>
      <c r="AQ27" s="271"/>
      <c r="AR27" s="128"/>
      <c r="AS27" s="572"/>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98.3</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124.7</v>
      </c>
      <c r="E29" s="550"/>
      <c r="F29" s="550"/>
      <c r="G29" s="195" t="s">
        <v>199</v>
      </c>
      <c r="H29" s="539">
        <f>+AL27</f>
        <v>98.3</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93.4</v>
      </c>
      <c r="E30" s="550"/>
      <c r="F30" s="550"/>
      <c r="G30" s="195" t="s">
        <v>199</v>
      </c>
      <c r="H30" s="539">
        <f>+AL30</f>
        <v>88.5</v>
      </c>
      <c r="I30" s="540"/>
      <c r="J30" s="195" t="s">
        <v>199</v>
      </c>
      <c r="M30" s="548"/>
      <c r="P30" s="56"/>
      <c r="R30" s="555">
        <f>+ROUND(AA28,1)+ROUND(AA29,1)+ROUND(AA30,1)</f>
        <v>98.3</v>
      </c>
      <c r="S30" s="602"/>
      <c r="T30" s="602"/>
      <c r="U30" s="602"/>
      <c r="V30" s="44" t="s">
        <v>16</v>
      </c>
      <c r="Y30" s="556" t="s">
        <v>187</v>
      </c>
      <c r="Z30" s="557"/>
      <c r="AA30" s="590"/>
      <c r="AB30" s="591"/>
      <c r="AC30" s="591"/>
      <c r="AD30" s="591"/>
      <c r="AE30" s="591"/>
      <c r="AF30" s="44" t="s">
        <v>13</v>
      </c>
      <c r="AL30" s="572">
        <v>88.5</v>
      </c>
      <c r="AM30" s="573"/>
      <c r="AN30" s="573"/>
      <c r="AO30" s="573"/>
      <c r="AP30" s="52" t="s">
        <v>13</v>
      </c>
      <c r="AS30" s="599"/>
      <c r="AT30" s="596"/>
      <c r="AU30" s="596"/>
      <c r="AV30" s="597"/>
      <c r="AW30" s="628"/>
    </row>
    <row r="31" spans="2:49" ht="27" customHeight="1" thickTop="1" thickBot="1" x14ac:dyDescent="0.2">
      <c r="B31" s="526" t="s">
        <v>227</v>
      </c>
      <c r="C31" s="527"/>
      <c r="D31" s="550">
        <v>124.7</v>
      </c>
      <c r="E31" s="550"/>
      <c r="F31" s="550"/>
      <c r="G31" s="195" t="s">
        <v>199</v>
      </c>
      <c r="H31" s="539">
        <f>+AS24</f>
        <v>98.3</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9"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8"/>
    </row>
    <row r="7" spans="2:49" ht="28.15" customHeight="1" thickBot="1" x14ac:dyDescent="0.2">
      <c r="B7" s="606" t="s">
        <v>89</v>
      </c>
      <c r="C7" s="607"/>
      <c r="D7" s="603" t="s">
        <v>209</v>
      </c>
      <c r="E7" s="604"/>
      <c r="F7" s="604"/>
      <c r="G7" s="604"/>
      <c r="H7" s="604"/>
      <c r="I7" s="605"/>
      <c r="J7" s="143"/>
      <c r="K7" s="53"/>
      <c r="L7" s="156"/>
      <c r="M7" s="632" t="s">
        <v>91</v>
      </c>
      <c r="N7" s="633"/>
      <c r="O7" s="633"/>
      <c r="P7" s="633"/>
      <c r="Q7" s="633"/>
      <c r="R7" s="633"/>
      <c r="S7" s="633"/>
      <c r="T7" s="633"/>
      <c r="U7" s="633"/>
      <c r="V7" s="633"/>
      <c r="W7" s="634"/>
      <c r="X7" s="634"/>
      <c r="Y7" s="633"/>
      <c r="Z7" s="633"/>
      <c r="AA7" s="633"/>
      <c r="AB7" s="635"/>
      <c r="AC7" s="138"/>
      <c r="AD7" s="138"/>
      <c r="AE7" s="13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36"/>
      <c r="N8" s="637"/>
      <c r="O8" s="637"/>
      <c r="P8" s="637"/>
      <c r="Q8" s="637"/>
      <c r="R8" s="637"/>
      <c r="S8" s="637"/>
      <c r="T8" s="637"/>
      <c r="U8" s="637"/>
      <c r="V8" s="637"/>
      <c r="W8" s="637"/>
      <c r="X8" s="637"/>
      <c r="Y8" s="637"/>
      <c r="Z8" s="637"/>
      <c r="AA8" s="637"/>
      <c r="AB8" s="638"/>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79.599999999999994</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30.4</v>
      </c>
      <c r="E24" s="550"/>
      <c r="F24" s="550"/>
      <c r="G24" s="195" t="s">
        <v>199</v>
      </c>
      <c r="H24" s="539">
        <f>+F12</f>
        <v>79.599999999999994</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79.599999999999994</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79.599999999999994</v>
      </c>
      <c r="Q27" s="602"/>
      <c r="R27" s="602"/>
      <c r="S27" s="602"/>
      <c r="T27" s="44" t="s">
        <v>38</v>
      </c>
      <c r="U27" s="64"/>
      <c r="V27" s="64"/>
      <c r="Y27" s="62" t="s">
        <v>39</v>
      </c>
      <c r="Z27" s="65"/>
      <c r="AH27" s="53"/>
      <c r="AI27" s="53"/>
      <c r="AJ27" s="53"/>
      <c r="AK27" s="53"/>
      <c r="AL27" s="551">
        <f>+AH18+P27</f>
        <v>79.599999999999994</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79.599999999999994</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30.4</v>
      </c>
      <c r="E29" s="550"/>
      <c r="F29" s="550"/>
      <c r="G29" s="195" t="s">
        <v>199</v>
      </c>
      <c r="H29" s="539">
        <f>+AL27</f>
        <v>79.599999999999994</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29.6</v>
      </c>
      <c r="E30" s="550"/>
      <c r="F30" s="550"/>
      <c r="G30" s="195" t="s">
        <v>199</v>
      </c>
      <c r="H30" s="539">
        <f>+AL30</f>
        <v>45.8</v>
      </c>
      <c r="I30" s="540"/>
      <c r="J30" s="195" t="s">
        <v>199</v>
      </c>
      <c r="M30" s="548"/>
      <c r="P30" s="56"/>
      <c r="R30" s="555">
        <f>+ROUND(AA28,1)+ROUND(AA29,1)+ROUND(AA30,1)</f>
        <v>79.599999999999994</v>
      </c>
      <c r="S30" s="602"/>
      <c r="T30" s="602"/>
      <c r="U30" s="602"/>
      <c r="V30" s="44" t="s">
        <v>16</v>
      </c>
      <c r="Y30" s="556" t="s">
        <v>187</v>
      </c>
      <c r="Z30" s="557"/>
      <c r="AA30" s="590">
        <v>0</v>
      </c>
      <c r="AB30" s="591"/>
      <c r="AC30" s="591"/>
      <c r="AD30" s="591"/>
      <c r="AE30" s="591"/>
      <c r="AF30" s="44" t="s">
        <v>13</v>
      </c>
      <c r="AL30" s="572">
        <v>45.8</v>
      </c>
      <c r="AM30" s="573"/>
      <c r="AN30" s="573"/>
      <c r="AO30" s="573"/>
      <c r="AP30" s="52" t="s">
        <v>13</v>
      </c>
      <c r="AS30" s="599"/>
      <c r="AT30" s="596"/>
      <c r="AU30" s="596"/>
      <c r="AV30" s="597"/>
      <c r="AW30" s="628"/>
    </row>
    <row r="31" spans="2:49" ht="27" customHeight="1" thickTop="1" thickBot="1" x14ac:dyDescent="0.2">
      <c r="B31" s="526" t="s">
        <v>227</v>
      </c>
      <c r="C31" s="527"/>
      <c r="D31" s="550">
        <v>30.4</v>
      </c>
      <c r="E31" s="550"/>
      <c r="F31" s="550"/>
      <c r="G31" s="195" t="s">
        <v>199</v>
      </c>
      <c r="H31" s="539">
        <f>+AS24</f>
        <v>79.599999999999994</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topLeftCell="A9" zoomScaleNormal="100" workbookViewId="0">
      <selection activeCell="N16" sqref="N16"/>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8" t="s">
        <v>275</v>
      </c>
      <c r="C2" s="528"/>
      <c r="D2" s="528"/>
      <c r="E2" s="528"/>
      <c r="F2" s="528"/>
      <c r="G2" s="528"/>
      <c r="H2" s="528"/>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8" t="s">
        <v>241</v>
      </c>
    </row>
    <row r="3" spans="2:49" ht="13.15" customHeight="1" x14ac:dyDescent="0.15">
      <c r="B3" s="528"/>
      <c r="C3" s="528"/>
      <c r="D3" s="528"/>
      <c r="E3" s="528"/>
      <c r="F3" s="528"/>
      <c r="G3" s="528"/>
      <c r="H3" s="528"/>
      <c r="I3" s="127"/>
      <c r="J3" s="127"/>
      <c r="K3" s="127"/>
      <c r="L3" s="127"/>
      <c r="M3" s="127"/>
      <c r="N3" s="127"/>
      <c r="O3" s="127"/>
      <c r="P3" s="127"/>
      <c r="Q3" s="127"/>
      <c r="R3" s="127"/>
      <c r="S3" s="127"/>
      <c r="T3" s="127"/>
      <c r="U3" s="127"/>
      <c r="V3" s="127"/>
      <c r="W3" s="127"/>
      <c r="X3" s="127"/>
      <c r="Y3" s="107"/>
      <c r="Z3" s="42"/>
      <c r="AA3" s="42"/>
      <c r="AB3" s="558"/>
      <c r="AC3" s="558"/>
      <c r="AD3" s="558"/>
      <c r="AE3" s="90"/>
      <c r="AF3" s="108"/>
      <c r="AG3" s="108"/>
      <c r="AH3" s="108"/>
      <c r="AI3" s="108"/>
      <c r="AJ3" s="108"/>
      <c r="AK3" s="108"/>
      <c r="AL3" s="108"/>
      <c r="AM3" s="108"/>
      <c r="AN3" s="108"/>
      <c r="AO3" s="108"/>
      <c r="AP3" s="629" t="s">
        <v>330</v>
      </c>
      <c r="AQ3" s="561"/>
      <c r="AR3" s="562"/>
      <c r="AS3" s="566" t="s">
        <v>0</v>
      </c>
      <c r="AT3" s="567"/>
      <c r="AU3" s="118" t="s">
        <v>114</v>
      </c>
      <c r="AV3" s="108"/>
      <c r="AW3" s="628"/>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3"/>
      <c r="AQ4" s="564"/>
      <c r="AR4" s="565"/>
      <c r="AS4" s="568" t="str">
        <f>+表紙!N28</f>
        <v>○</v>
      </c>
      <c r="AT4" s="569"/>
      <c r="AU4" s="277" t="str">
        <f>+表紙!O28</f>
        <v>　</v>
      </c>
      <c r="AV4" s="108"/>
      <c r="AW4" s="628"/>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0" t="s">
        <v>101</v>
      </c>
      <c r="AA5" s="630"/>
      <c r="AB5" s="631"/>
      <c r="AC5" s="631"/>
      <c r="AD5" s="631"/>
      <c r="AE5" s="90" t="s">
        <v>106</v>
      </c>
      <c r="AF5" s="538" t="str">
        <f>+表紙!F47</f>
        <v>大洋建設株式会社</v>
      </c>
      <c r="AG5" s="538"/>
      <c r="AH5" s="538"/>
      <c r="AI5" s="538"/>
      <c r="AJ5" s="538"/>
      <c r="AK5" s="538"/>
      <c r="AL5" s="538"/>
      <c r="AM5" s="538"/>
      <c r="AN5" s="538"/>
      <c r="AO5" s="538"/>
      <c r="AP5" s="538"/>
      <c r="AQ5" s="538"/>
      <c r="AR5" s="538"/>
      <c r="AS5" s="538"/>
      <c r="AT5" s="538"/>
      <c r="AU5" s="538"/>
      <c r="AV5" s="244"/>
      <c r="AW5" s="628"/>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8"/>
    </row>
    <row r="7" spans="2:49" ht="28.15" customHeight="1" thickBot="1" x14ac:dyDescent="0.2">
      <c r="B7" s="606" t="s">
        <v>89</v>
      </c>
      <c r="C7" s="607"/>
      <c r="D7" s="603" t="s">
        <v>210</v>
      </c>
      <c r="E7" s="604"/>
      <c r="F7" s="604"/>
      <c r="G7" s="604"/>
      <c r="H7" s="604"/>
      <c r="I7" s="605"/>
      <c r="J7" s="143"/>
      <c r="K7" s="53"/>
      <c r="L7" s="156"/>
      <c r="M7" s="639" t="s">
        <v>228</v>
      </c>
      <c r="N7" s="640"/>
      <c r="O7" s="640"/>
      <c r="P7" s="640"/>
      <c r="Q7" s="640"/>
      <c r="R7" s="640"/>
      <c r="S7" s="640"/>
      <c r="T7" s="640"/>
      <c r="U7" s="640"/>
      <c r="V7" s="640"/>
      <c r="W7" s="641"/>
      <c r="X7" s="641"/>
      <c r="Y7" s="640"/>
      <c r="Z7" s="640"/>
      <c r="AA7" s="640"/>
      <c r="AB7" s="642"/>
      <c r="AC7" s="158"/>
      <c r="AD7" s="158"/>
      <c r="AE7" s="158"/>
      <c r="AF7" s="93"/>
      <c r="AG7" s="93"/>
      <c r="AH7" s="93"/>
      <c r="AI7" s="93"/>
      <c r="AJ7" s="93"/>
      <c r="AK7" s="93"/>
      <c r="AL7" s="93"/>
      <c r="AM7" s="93"/>
      <c r="AN7" s="93"/>
      <c r="AO7" s="53"/>
      <c r="AP7" s="53"/>
      <c r="AQ7" s="53"/>
      <c r="AR7" s="53"/>
      <c r="AS7"/>
      <c r="AT7"/>
      <c r="AU7"/>
      <c r="AV7"/>
      <c r="AW7" s="628"/>
    </row>
    <row r="8" spans="2:49" ht="28.15" customHeight="1" thickTop="1" thickBot="1" x14ac:dyDescent="0.2">
      <c r="B8" s="43" t="s">
        <v>103</v>
      </c>
      <c r="C8" s="613" t="s">
        <v>111</v>
      </c>
      <c r="D8" s="613"/>
      <c r="E8" s="613"/>
      <c r="F8" s="613"/>
      <c r="G8" s="613"/>
      <c r="H8" s="613"/>
      <c r="I8" s="613"/>
      <c r="J8" s="613"/>
      <c r="K8" s="613"/>
      <c r="L8" s="148"/>
      <c r="M8" s="643"/>
      <c r="N8" s="644"/>
      <c r="O8" s="644"/>
      <c r="P8" s="644"/>
      <c r="Q8" s="644"/>
      <c r="R8" s="644"/>
      <c r="S8" s="644"/>
      <c r="T8" s="644"/>
      <c r="U8" s="644"/>
      <c r="V8" s="644"/>
      <c r="W8" s="644"/>
      <c r="X8" s="644"/>
      <c r="Y8" s="644"/>
      <c r="Z8" s="644"/>
      <c r="AA8" s="644"/>
      <c r="AB8" s="645"/>
      <c r="AC8" s="93"/>
      <c r="AD8" s="93"/>
      <c r="AE8" s="93"/>
      <c r="AF8" s="53"/>
      <c r="AG8" s="49"/>
      <c r="AH8" s="45" t="s">
        <v>29</v>
      </c>
      <c r="AI8" s="543" t="s">
        <v>339</v>
      </c>
      <c r="AJ8" s="543"/>
      <c r="AK8" s="543"/>
      <c r="AL8" s="543"/>
      <c r="AM8" s="543"/>
      <c r="AN8" s="544"/>
      <c r="AO8" s="53"/>
      <c r="AP8" s="53"/>
      <c r="AQ8" s="53"/>
      <c r="AR8" s="53"/>
      <c r="AS8"/>
      <c r="AT8"/>
      <c r="AU8"/>
      <c r="AV8"/>
      <c r="AW8" s="628"/>
    </row>
    <row r="9" spans="2:49" ht="24.75" customHeight="1" thickTop="1" thickBot="1" x14ac:dyDescent="0.2">
      <c r="B9" s="188" t="s">
        <v>259</v>
      </c>
      <c r="F9" s="610" t="s">
        <v>197</v>
      </c>
      <c r="G9" s="611"/>
      <c r="H9" s="611"/>
      <c r="I9" s="612"/>
      <c r="J9" s="148"/>
      <c r="K9" s="148"/>
      <c r="L9" s="148"/>
      <c r="M9" s="148"/>
      <c r="N9" s="148"/>
      <c r="O9" s="148"/>
      <c r="P9" s="148"/>
      <c r="Q9" s="148"/>
      <c r="R9" s="148"/>
      <c r="S9" s="148"/>
      <c r="T9" s="148"/>
      <c r="U9" s="148"/>
      <c r="V9" s="148"/>
      <c r="W9" s="130"/>
      <c r="X9" s="130"/>
      <c r="Y9" s="130"/>
      <c r="Z9" s="93"/>
      <c r="AA9" s="93"/>
      <c r="AB9" s="93"/>
      <c r="AC9" s="93"/>
      <c r="AD9" s="93"/>
      <c r="AE9" s="621" t="s">
        <v>20</v>
      </c>
      <c r="AF9" s="56"/>
      <c r="AH9" s="572"/>
      <c r="AI9" s="573"/>
      <c r="AJ9" s="573"/>
      <c r="AK9" s="573"/>
      <c r="AL9" s="573"/>
      <c r="AM9" s="573"/>
      <c r="AN9" s="52" t="s">
        <v>13</v>
      </c>
      <c r="AO9" s="53"/>
      <c r="AP9" s="53"/>
      <c r="AQ9" s="53"/>
      <c r="AR9" s="53"/>
      <c r="AS9"/>
      <c r="AT9"/>
      <c r="AU9"/>
      <c r="AV9"/>
      <c r="AW9" s="628"/>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2"/>
      <c r="AF10" s="56"/>
      <c r="AN10" s="53"/>
      <c r="AO10" s="53"/>
      <c r="AP10" s="53"/>
      <c r="AQ10" s="53"/>
      <c r="AR10" s="53"/>
      <c r="AS10"/>
      <c r="AT10"/>
      <c r="AU10"/>
      <c r="AV10"/>
      <c r="AW10" s="628"/>
    </row>
    <row r="11" spans="2:49" ht="27" customHeight="1" thickTop="1" thickBot="1" x14ac:dyDescent="0.2">
      <c r="C11" s="164" t="s">
        <v>198</v>
      </c>
      <c r="F11" s="45" t="s">
        <v>17</v>
      </c>
      <c r="G11" s="543" t="s">
        <v>333</v>
      </c>
      <c r="H11" s="543"/>
      <c r="I11" s="544"/>
      <c r="J11" s="46"/>
      <c r="K11" s="47"/>
      <c r="L11" s="48"/>
      <c r="M11" s="547" t="s">
        <v>18</v>
      </c>
      <c r="N11" s="48"/>
      <c r="O11" s="49"/>
      <c r="P11" s="45" t="s">
        <v>19</v>
      </c>
      <c r="Q11" s="614" t="s">
        <v>276</v>
      </c>
      <c r="R11" s="614"/>
      <c r="S11" s="614"/>
      <c r="T11" s="615"/>
      <c r="U11" s="190"/>
      <c r="V11" s="64"/>
      <c r="W11" s="53"/>
      <c r="X11" s="53"/>
      <c r="Y11"/>
      <c r="Z11"/>
      <c r="AA11"/>
      <c r="AB11"/>
      <c r="AC11" s="53"/>
      <c r="AD11" s="61"/>
      <c r="AE11" s="622"/>
      <c r="AF11" s="145"/>
      <c r="AG11" s="49"/>
      <c r="AH11" s="45" t="s">
        <v>36</v>
      </c>
      <c r="AI11" s="543" t="s">
        <v>282</v>
      </c>
      <c r="AJ11" s="543"/>
      <c r="AK11" s="543"/>
      <c r="AL11" s="543"/>
      <c r="AM11" s="543"/>
      <c r="AN11" s="544"/>
      <c r="AO11" s="53"/>
      <c r="AP11" s="53"/>
      <c r="AQ11" s="53"/>
      <c r="AR11" s="53"/>
      <c r="AS11"/>
      <c r="AT11"/>
      <c r="AU11"/>
      <c r="AV11"/>
      <c r="AW11" s="628"/>
    </row>
    <row r="12" spans="2:49" ht="24.75" customHeight="1" thickTop="1" thickBot="1" x14ac:dyDescent="0.2">
      <c r="F12" s="551">
        <f>+ROUND(P12,1)+ROUND(P15,1)+ROUND(P18,1)+ROUND(P24,1)+P27-ROUND(F15,1)</f>
        <v>1693.2</v>
      </c>
      <c r="G12" s="552"/>
      <c r="H12" s="552"/>
      <c r="I12" s="52" t="s">
        <v>13</v>
      </c>
      <c r="J12" s="53"/>
      <c r="K12" s="54"/>
      <c r="L12" s="53"/>
      <c r="M12" s="548"/>
      <c r="N12" s="55"/>
      <c r="P12" s="572"/>
      <c r="Q12" s="577"/>
      <c r="R12" s="577"/>
      <c r="S12" s="577"/>
      <c r="T12" s="52" t="s">
        <v>13</v>
      </c>
      <c r="U12" s="53"/>
      <c r="V12" s="53"/>
      <c r="W12" s="53"/>
      <c r="X12" s="53"/>
      <c r="Y12"/>
      <c r="Z12"/>
      <c r="AA12"/>
      <c r="AB12"/>
      <c r="AC12" s="56"/>
      <c r="AE12" s="622"/>
      <c r="AG12" s="137"/>
      <c r="AH12" s="572"/>
      <c r="AI12" s="573"/>
      <c r="AJ12" s="573"/>
      <c r="AK12" s="573"/>
      <c r="AL12" s="573"/>
      <c r="AM12" s="573"/>
      <c r="AN12" s="52" t="s">
        <v>13</v>
      </c>
      <c r="AO12" s="53"/>
      <c r="AP12" s="53"/>
      <c r="AQ12" s="53"/>
      <c r="AR12" s="53"/>
      <c r="AS12"/>
      <c r="AT12"/>
      <c r="AU12"/>
      <c r="AV12"/>
      <c r="AW12" s="628"/>
    </row>
    <row r="13" spans="2:49" ht="24.75" customHeight="1" thickTop="1" thickBot="1" x14ac:dyDescent="0.2">
      <c r="J13" s="53"/>
      <c r="K13" s="57"/>
      <c r="L13" s="53"/>
      <c r="M13" s="548"/>
      <c r="N13" s="56"/>
      <c r="U13" s="53"/>
      <c r="V13" s="53"/>
      <c r="W13" s="53"/>
      <c r="X13" s="53"/>
      <c r="Y13"/>
      <c r="Z13"/>
      <c r="AA13"/>
      <c r="AB13"/>
      <c r="AC13" s="56"/>
      <c r="AE13" s="622"/>
      <c r="AG13" s="143"/>
      <c r="AH13" s="140"/>
      <c r="AI13" s="141"/>
      <c r="AJ13" s="141"/>
      <c r="AK13" s="141"/>
      <c r="AL13" s="141"/>
      <c r="AM13" s="142"/>
      <c r="AN13" s="142"/>
      <c r="AQ13" s="41"/>
      <c r="AR13" s="41"/>
      <c r="AS13" s="139"/>
      <c r="AT13" s="139"/>
      <c r="AU13" s="281"/>
      <c r="AV13" s="53"/>
      <c r="AW13" s="628"/>
    </row>
    <row r="14" spans="2:49" ht="27" customHeight="1" thickTop="1" thickBot="1" x14ac:dyDescent="0.2">
      <c r="F14" s="51" t="s">
        <v>440</v>
      </c>
      <c r="G14" s="586" t="s">
        <v>223</v>
      </c>
      <c r="H14" s="586"/>
      <c r="I14" s="546"/>
      <c r="J14" s="59"/>
      <c r="K14" s="60"/>
      <c r="L14" s="53"/>
      <c r="M14" s="548"/>
      <c r="N14" s="56"/>
      <c r="O14" s="48"/>
      <c r="P14" s="45" t="s">
        <v>24</v>
      </c>
      <c r="Q14" s="624" t="s">
        <v>277</v>
      </c>
      <c r="R14" s="624"/>
      <c r="S14" s="624"/>
      <c r="T14" s="625"/>
      <c r="U14" s="190"/>
      <c r="V14" s="64"/>
      <c r="W14" s="53"/>
      <c r="X14" s="53"/>
      <c r="Y14"/>
      <c r="Z14"/>
      <c r="AA14"/>
      <c r="AB14"/>
      <c r="AC14" s="56"/>
      <c r="AE14" s="623"/>
      <c r="AG14" s="144"/>
      <c r="AH14" s="51" t="s">
        <v>177</v>
      </c>
      <c r="AI14" s="578" t="s">
        <v>294</v>
      </c>
      <c r="AJ14" s="578"/>
      <c r="AK14" s="578"/>
      <c r="AL14" s="578"/>
      <c r="AM14" s="578"/>
      <c r="AN14" s="579"/>
      <c r="AO14"/>
      <c r="AS14" s="139"/>
      <c r="AT14" s="139"/>
      <c r="AU14" s="281"/>
      <c r="AV14" s="53"/>
      <c r="AW14" s="628"/>
    </row>
    <row r="15" spans="2:49" ht="24.75" customHeight="1" thickBot="1" x14ac:dyDescent="0.2">
      <c r="F15" s="571"/>
      <c r="G15" s="550"/>
      <c r="H15" s="550"/>
      <c r="I15" s="44" t="s">
        <v>13</v>
      </c>
      <c r="J15" s="53"/>
      <c r="K15" s="56"/>
      <c r="L15" s="53"/>
      <c r="M15" s="548"/>
      <c r="N15" s="56"/>
      <c r="P15" s="572"/>
      <c r="Q15" s="577"/>
      <c r="R15" s="577"/>
      <c r="S15" s="577"/>
      <c r="T15" s="52" t="s">
        <v>13</v>
      </c>
      <c r="U15" s="53"/>
      <c r="V15" s="53"/>
      <c r="W15" s="53"/>
      <c r="X15" s="53"/>
      <c r="Y15"/>
      <c r="Z15"/>
      <c r="AA15"/>
      <c r="AB15"/>
      <c r="AC15" s="56"/>
      <c r="AH15" s="590"/>
      <c r="AI15" s="591"/>
      <c r="AJ15" s="591"/>
      <c r="AK15" s="591"/>
      <c r="AL15" s="591"/>
      <c r="AM15" s="591"/>
      <c r="AN15" s="44" t="s">
        <v>13</v>
      </c>
      <c r="AO15"/>
      <c r="AS15" s="62" t="s">
        <v>30</v>
      </c>
      <c r="AT15" s="63"/>
      <c r="AW15" s="628"/>
    </row>
    <row r="16" spans="2:49" ht="24.75" customHeight="1" thickTop="1" thickBot="1" x14ac:dyDescent="0.2">
      <c r="K16" s="56"/>
      <c r="L16" s="53"/>
      <c r="M16" s="548"/>
      <c r="N16" s="56"/>
      <c r="P16" s="589" t="str">
        <f>+IF(Y18=0,"",IF(Y18-P18=Y18,"エラー！：⑥残さ物量があるのに、④自ら中間処理した量がゼロになっています",""))</f>
        <v/>
      </c>
      <c r="Q16" s="589"/>
      <c r="R16" s="589"/>
      <c r="S16" s="589"/>
      <c r="T16" s="589"/>
      <c r="U16" s="589"/>
      <c r="V16" s="589"/>
      <c r="W16" s="589"/>
      <c r="X16" s="589"/>
      <c r="Y16" s="589"/>
      <c r="Z16" s="589"/>
      <c r="AA16" s="589"/>
      <c r="AB16" s="589"/>
      <c r="AC16" s="56"/>
      <c r="AD16" s="53"/>
      <c r="AE16" s="186"/>
      <c r="AP16" s="50"/>
      <c r="AQ16" s="53"/>
      <c r="AS16" s="553" t="s">
        <v>176</v>
      </c>
      <c r="AT16" s="554"/>
      <c r="AU16" s="95"/>
      <c r="AV16" s="44" t="s">
        <v>13</v>
      </c>
      <c r="AW16" s="628"/>
    </row>
    <row r="17" spans="2:49" ht="27" customHeight="1" thickTop="1" thickBot="1" x14ac:dyDescent="0.2">
      <c r="K17" s="56"/>
      <c r="L17" s="53"/>
      <c r="M17" s="548"/>
      <c r="N17" s="56"/>
      <c r="O17" s="48"/>
      <c r="P17" s="45" t="s">
        <v>27</v>
      </c>
      <c r="Q17" s="543" t="s">
        <v>278</v>
      </c>
      <c r="R17" s="543"/>
      <c r="S17" s="543"/>
      <c r="T17" s="544"/>
      <c r="U17" s="608"/>
      <c r="V17" s="609"/>
      <c r="W17" s="609"/>
      <c r="X17" s="609"/>
      <c r="Y17" s="136" t="s">
        <v>21</v>
      </c>
      <c r="Z17" s="543" t="s">
        <v>281</v>
      </c>
      <c r="AA17" s="543"/>
      <c r="AB17" s="544"/>
      <c r="AC17" s="149"/>
      <c r="AD17" s="144"/>
      <c r="AE17" s="547" t="s">
        <v>28</v>
      </c>
      <c r="AF17" s="48"/>
      <c r="AG17" s="48"/>
      <c r="AH17" s="248" t="s">
        <v>179</v>
      </c>
      <c r="AI17" s="586" t="s">
        <v>283</v>
      </c>
      <c r="AJ17" s="586"/>
      <c r="AK17" s="586"/>
      <c r="AL17" s="546"/>
      <c r="AM17" s="48"/>
      <c r="AN17" s="256"/>
      <c r="AO17" s="545" t="s">
        <v>255</v>
      </c>
      <c r="AP17" s="546"/>
      <c r="AQ17" s="258"/>
      <c r="AS17" s="553" t="s">
        <v>261</v>
      </c>
      <c r="AT17" s="554"/>
      <c r="AU17" s="95"/>
      <c r="AV17" s="44" t="s">
        <v>34</v>
      </c>
      <c r="AW17" s="628"/>
    </row>
    <row r="18" spans="2:49" ht="24.75" customHeight="1" thickBot="1" x14ac:dyDescent="0.2">
      <c r="K18" s="56"/>
      <c r="L18" s="53"/>
      <c r="M18" s="548"/>
      <c r="N18" s="56"/>
      <c r="P18" s="572"/>
      <c r="Q18" s="577"/>
      <c r="R18" s="577"/>
      <c r="S18" s="577"/>
      <c r="T18" s="52" t="s">
        <v>13</v>
      </c>
      <c r="U18"/>
      <c r="V18" s="249"/>
      <c r="W18"/>
      <c r="X18" s="194"/>
      <c r="Y18" s="551">
        <f>+ROUND(AH9,1)+ROUND(AH12,1)+ROUND(AH15,1)+AH18</f>
        <v>0</v>
      </c>
      <c r="Z18" s="552"/>
      <c r="AA18" s="552"/>
      <c r="AB18" s="52" t="s">
        <v>4</v>
      </c>
      <c r="AC18" s="193"/>
      <c r="AD18" s="193"/>
      <c r="AE18" s="548"/>
      <c r="AH18" s="555">
        <f>+ROUND(AO18,1)+ROUND(AO21,1)</f>
        <v>0</v>
      </c>
      <c r="AI18" s="540"/>
      <c r="AJ18" s="540"/>
      <c r="AK18" s="540"/>
      <c r="AL18" s="44" t="s">
        <v>13</v>
      </c>
      <c r="AM18" s="55"/>
      <c r="AO18" s="276">
        <f>+ROUND(AU16,1)+ROUND(AU17,1)+ROUND(AU18,1)</f>
        <v>0</v>
      </c>
      <c r="AP18" s="44" t="s">
        <v>34</v>
      </c>
      <c r="AS18" s="553" t="s">
        <v>178</v>
      </c>
      <c r="AT18" s="554"/>
      <c r="AU18" s="95"/>
      <c r="AV18" s="44" t="s">
        <v>26</v>
      </c>
      <c r="AW18" s="628"/>
    </row>
    <row r="19" spans="2:49" ht="24.75" customHeight="1" thickTop="1" thickBot="1" x14ac:dyDescent="0.2">
      <c r="K19" s="56"/>
      <c r="L19" s="53"/>
      <c r="M19" s="548"/>
      <c r="N19" s="56"/>
      <c r="P19" s="131"/>
      <c r="Q19" s="269"/>
      <c r="R19" s="197"/>
      <c r="S19" s="131"/>
      <c r="T19" s="131"/>
      <c r="U19" s="133"/>
      <c r="V19" s="250"/>
      <c r="W19" s="133"/>
      <c r="X19" s="133"/>
      <c r="Y19" s="132"/>
      <c r="Z19" s="132"/>
      <c r="AA19" s="132"/>
      <c r="AB19" s="132"/>
      <c r="AC19" s="53"/>
      <c r="AD19" s="53"/>
      <c r="AE19" s="548"/>
      <c r="AH19" s="53"/>
      <c r="AI19" s="56"/>
      <c r="AJ19" s="53"/>
      <c r="AK19" s="53"/>
      <c r="AL19" s="53"/>
      <c r="AM19" s="56"/>
      <c r="AS19"/>
      <c r="AT19"/>
      <c r="AU19"/>
      <c r="AV19"/>
      <c r="AW19" s="628"/>
    </row>
    <row r="20" spans="2:49" ht="27" customHeight="1" thickTop="1" thickBot="1" x14ac:dyDescent="0.2">
      <c r="K20" s="56"/>
      <c r="L20" s="53"/>
      <c r="M20" s="548"/>
      <c r="N20" s="56"/>
      <c r="P20" s="45" t="s">
        <v>48</v>
      </c>
      <c r="Q20" s="543" t="s">
        <v>279</v>
      </c>
      <c r="R20" s="543"/>
      <c r="S20" s="543"/>
      <c r="T20" s="544"/>
      <c r="U20" s="131"/>
      <c r="V20" s="251"/>
      <c r="W20" s="254"/>
      <c r="X20" s="255"/>
      <c r="Y20" s="136" t="s">
        <v>25</v>
      </c>
      <c r="Z20" s="543" t="s">
        <v>280</v>
      </c>
      <c r="AA20" s="543"/>
      <c r="AB20" s="544"/>
      <c r="AC20" s="53"/>
      <c r="AD20" s="53"/>
      <c r="AE20" s="548"/>
      <c r="AG20" s="53"/>
      <c r="AH20" s="53"/>
      <c r="AI20" s="56"/>
      <c r="AJ20" s="53"/>
      <c r="AK20" s="53"/>
      <c r="AL20" s="147"/>
      <c r="AM20" s="56"/>
      <c r="AN20" s="257"/>
      <c r="AO20" s="545" t="s">
        <v>257</v>
      </c>
      <c r="AP20" s="546"/>
      <c r="AQ20" s="191"/>
      <c r="AR20" s="53"/>
      <c r="AS20" s="58"/>
      <c r="AT20" s="58"/>
      <c r="AW20" s="628"/>
    </row>
    <row r="21" spans="2:49" ht="25.15" customHeight="1" thickBot="1" x14ac:dyDescent="0.2">
      <c r="B21" s="575" t="s">
        <v>441</v>
      </c>
      <c r="C21" s="575"/>
      <c r="D21" s="575"/>
      <c r="E21" s="575"/>
      <c r="F21" s="575"/>
      <c r="G21" s="575"/>
      <c r="H21" s="575"/>
      <c r="I21" s="575"/>
      <c r="J21" s="575"/>
      <c r="K21" s="56"/>
      <c r="L21" s="53"/>
      <c r="M21" s="548"/>
      <c r="N21" s="56"/>
      <c r="P21" s="572"/>
      <c r="Q21" s="619"/>
      <c r="R21" s="619"/>
      <c r="S21" s="619"/>
      <c r="T21" s="52" t="s">
        <v>13</v>
      </c>
      <c r="U21" s="131"/>
      <c r="V21" s="131"/>
      <c r="W21" s="131"/>
      <c r="X21" s="131"/>
      <c r="Y21" s="551">
        <f>+P18-Y18</f>
        <v>0</v>
      </c>
      <c r="Z21" s="552"/>
      <c r="AA21" s="552"/>
      <c r="AB21" s="52" t="s">
        <v>4</v>
      </c>
      <c r="AC21" s="133"/>
      <c r="AD21" s="53"/>
      <c r="AE21" s="549"/>
      <c r="AG21" s="53"/>
      <c r="AH21" s="53"/>
      <c r="AI21" s="56"/>
      <c r="AJ21" s="53"/>
      <c r="AK21" s="53"/>
      <c r="AL21" s="53"/>
      <c r="AM21" s="53"/>
      <c r="AN21" s="147"/>
      <c r="AO21" s="95"/>
      <c r="AP21" s="44" t="s">
        <v>38</v>
      </c>
      <c r="AQ21" s="191"/>
      <c r="AR21" s="53"/>
      <c r="AS21"/>
      <c r="AT21"/>
      <c r="AU21"/>
      <c r="AV21"/>
      <c r="AW21" s="628"/>
    </row>
    <row r="22" spans="2:49" ht="25.5" customHeight="1" thickTop="1" thickBot="1" x14ac:dyDescent="0.2">
      <c r="B22" s="576"/>
      <c r="C22" s="576"/>
      <c r="D22" s="576"/>
      <c r="E22" s="576"/>
      <c r="F22" s="576"/>
      <c r="G22" s="576"/>
      <c r="H22" s="576"/>
      <c r="I22" s="576"/>
      <c r="J22" s="576"/>
      <c r="K22" s="56"/>
      <c r="L22" s="53"/>
      <c r="M22" s="548"/>
      <c r="N22" s="56"/>
      <c r="P22" s="616" t="str">
        <f>+IF(P21=0,"",IF(P18&lt;P21,"エラー !：④の内数である⑤の量が④を超えています",""))</f>
        <v/>
      </c>
      <c r="Q22" s="616"/>
      <c r="R22" s="616"/>
      <c r="S22" s="616"/>
      <c r="T22" s="616"/>
      <c r="U22" s="616"/>
      <c r="V22" s="616"/>
      <c r="W22" s="132"/>
      <c r="X22" s="132"/>
      <c r="Y22" s="132"/>
      <c r="Z22" s="132"/>
      <c r="AA22" s="132"/>
      <c r="AB22" s="132"/>
      <c r="AC22" s="53"/>
      <c r="AD22" s="53"/>
      <c r="AE22" s="186"/>
      <c r="AG22" s="53"/>
      <c r="AH22" s="53"/>
      <c r="AI22" s="56"/>
      <c r="AJ22" s="53"/>
      <c r="AK22" s="53"/>
      <c r="AL22" s="53"/>
      <c r="AM22" s="53"/>
      <c r="AN22" s="53"/>
      <c r="AW22" s="628"/>
    </row>
    <row r="23" spans="2:49" ht="27" customHeight="1" thickTop="1" thickBot="1" x14ac:dyDescent="0.2">
      <c r="B23" s="524" t="s">
        <v>200</v>
      </c>
      <c r="C23" s="525"/>
      <c r="D23" s="570" t="s">
        <v>442</v>
      </c>
      <c r="E23" s="570"/>
      <c r="F23" s="570"/>
      <c r="G23" s="525"/>
      <c r="H23" s="524" t="s">
        <v>443</v>
      </c>
      <c r="I23" s="570"/>
      <c r="J23" s="525"/>
      <c r="K23" s="56"/>
      <c r="L23" s="53"/>
      <c r="M23" s="548"/>
      <c r="N23" s="56"/>
      <c r="O23" s="48"/>
      <c r="P23" s="51" t="s">
        <v>88</v>
      </c>
      <c r="Q23" s="586" t="s">
        <v>32</v>
      </c>
      <c r="R23" s="586"/>
      <c r="S23" s="586"/>
      <c r="T23" s="546"/>
      <c r="U23" s="617"/>
      <c r="V23" s="618"/>
      <c r="W23" s="618"/>
      <c r="X23" s="618"/>
      <c r="AC23" s="53"/>
      <c r="AD23" s="53"/>
      <c r="AE23"/>
      <c r="AF23"/>
      <c r="AG23"/>
      <c r="AH23"/>
      <c r="AI23" s="259"/>
      <c r="AJ23"/>
      <c r="AK23" s="53"/>
      <c r="AL23" s="53"/>
      <c r="AM23" s="53"/>
      <c r="AN23" s="151"/>
      <c r="AP23" s="53"/>
      <c r="AR23" s="49"/>
      <c r="AS23" s="136" t="s">
        <v>191</v>
      </c>
      <c r="AT23" s="543" t="s">
        <v>192</v>
      </c>
      <c r="AU23" s="543"/>
      <c r="AV23" s="544"/>
      <c r="AW23" s="628"/>
    </row>
    <row r="24" spans="2:49" ht="27" customHeight="1" thickBot="1" x14ac:dyDescent="0.2">
      <c r="B24" s="526" t="s">
        <v>201</v>
      </c>
      <c r="C24" s="527"/>
      <c r="D24" s="550">
        <v>393.6</v>
      </c>
      <c r="E24" s="550"/>
      <c r="F24" s="550"/>
      <c r="G24" s="195" t="s">
        <v>199</v>
      </c>
      <c r="H24" s="539">
        <f>+F12</f>
        <v>1693.2</v>
      </c>
      <c r="I24" s="540"/>
      <c r="J24" s="195" t="s">
        <v>199</v>
      </c>
      <c r="K24" s="56"/>
      <c r="L24" s="53"/>
      <c r="M24" s="549"/>
      <c r="P24" s="590"/>
      <c r="Q24" s="620"/>
      <c r="R24" s="620"/>
      <c r="S24" s="620"/>
      <c r="T24" s="44" t="s">
        <v>13</v>
      </c>
      <c r="U24"/>
      <c r="V24"/>
      <c r="W24"/>
      <c r="X24"/>
      <c r="AC24" s="53"/>
      <c r="AD24" s="53"/>
      <c r="AE24"/>
      <c r="AF24"/>
      <c r="AG24"/>
      <c r="AH24"/>
      <c r="AI24" s="259"/>
      <c r="AJ24"/>
      <c r="AK24" s="53"/>
      <c r="AL24" s="141"/>
      <c r="AM24" s="53"/>
      <c r="AN24" s="53"/>
      <c r="AQ24" s="56"/>
      <c r="AR24" s="146"/>
      <c r="AS24" s="551">
        <f>+ROUND(AU16,1)+ROUND(AA28,1)</f>
        <v>1693.2</v>
      </c>
      <c r="AT24" s="552"/>
      <c r="AU24" s="552"/>
      <c r="AV24" s="52" t="s">
        <v>13</v>
      </c>
      <c r="AW24" s="628"/>
    </row>
    <row r="25" spans="2:49" ht="27" customHeight="1" thickBot="1" x14ac:dyDescent="0.2">
      <c r="B25" s="526" t="s">
        <v>202</v>
      </c>
      <c r="C25" s="527"/>
      <c r="D25" s="550">
        <v>0</v>
      </c>
      <c r="E25" s="550"/>
      <c r="F25" s="550"/>
      <c r="G25" s="195" t="s">
        <v>199</v>
      </c>
      <c r="H25" s="539">
        <f>+P12+AH9</f>
        <v>0</v>
      </c>
      <c r="I25" s="540"/>
      <c r="J25" s="195" t="s">
        <v>199</v>
      </c>
      <c r="K25" s="56"/>
      <c r="L25" s="53"/>
      <c r="P25" s="53"/>
      <c r="Q25" s="53"/>
      <c r="R25" s="53"/>
      <c r="S25" s="53"/>
      <c r="T25" s="53"/>
      <c r="U25" s="53"/>
      <c r="V25" s="53"/>
      <c r="AE25" s="150"/>
      <c r="AH25" s="53"/>
      <c r="AI25" s="56"/>
      <c r="AJ25" s="53"/>
      <c r="AK25" s="53"/>
      <c r="AL25" s="187"/>
      <c r="AM25" s="187"/>
      <c r="AN25" s="187"/>
      <c r="AQ25" s="271"/>
      <c r="AR25" s="128"/>
      <c r="AW25" s="628"/>
    </row>
    <row r="26" spans="2:49" ht="27" customHeight="1" thickTop="1" thickBot="1" x14ac:dyDescent="0.2">
      <c r="B26" s="526" t="s">
        <v>203</v>
      </c>
      <c r="C26" s="527"/>
      <c r="D26" s="550">
        <v>0</v>
      </c>
      <c r="E26" s="550"/>
      <c r="F26" s="550"/>
      <c r="G26" s="195" t="s">
        <v>199</v>
      </c>
      <c r="H26" s="539">
        <f>+P21</f>
        <v>0</v>
      </c>
      <c r="I26" s="540"/>
      <c r="J26" s="195" t="s">
        <v>199</v>
      </c>
      <c r="K26" s="56"/>
      <c r="L26" s="144"/>
      <c r="M26" s="547" t="s">
        <v>35</v>
      </c>
      <c r="N26" s="48"/>
      <c r="O26" s="48"/>
      <c r="P26" s="248" t="s">
        <v>181</v>
      </c>
      <c r="Q26" s="586" t="s">
        <v>182</v>
      </c>
      <c r="R26" s="586"/>
      <c r="S26" s="586"/>
      <c r="T26" s="546"/>
      <c r="U26" s="48"/>
      <c r="V26" s="48"/>
      <c r="W26" s="48"/>
      <c r="X26" s="48"/>
      <c r="Y26" s="48"/>
      <c r="Z26" s="48"/>
      <c r="AA26" s="48"/>
      <c r="AB26" s="48"/>
      <c r="AC26" s="48"/>
      <c r="AD26" s="48"/>
      <c r="AE26" s="48"/>
      <c r="AF26" s="48"/>
      <c r="AG26" s="48"/>
      <c r="AH26" s="48"/>
      <c r="AI26" s="61"/>
      <c r="AJ26" s="48"/>
      <c r="AK26" s="49"/>
      <c r="AL26" s="136" t="s">
        <v>188</v>
      </c>
      <c r="AM26" s="543" t="s">
        <v>284</v>
      </c>
      <c r="AN26" s="543"/>
      <c r="AO26" s="543"/>
      <c r="AP26" s="544"/>
      <c r="AQ26" s="273"/>
      <c r="AR26" s="274"/>
      <c r="AS26" s="136" t="s">
        <v>193</v>
      </c>
      <c r="AT26" s="543" t="s">
        <v>446</v>
      </c>
      <c r="AU26" s="543"/>
      <c r="AV26" s="544"/>
      <c r="AW26" s="628"/>
    </row>
    <row r="27" spans="2:49" ht="27" customHeight="1" thickBot="1" x14ac:dyDescent="0.2">
      <c r="B27" s="526" t="s">
        <v>224</v>
      </c>
      <c r="C27" s="527"/>
      <c r="D27" s="550">
        <v>0</v>
      </c>
      <c r="E27" s="550"/>
      <c r="F27" s="550"/>
      <c r="G27" s="195" t="s">
        <v>199</v>
      </c>
      <c r="H27" s="539">
        <f>+Y21</f>
        <v>0</v>
      </c>
      <c r="I27" s="540"/>
      <c r="J27" s="195" t="s">
        <v>199</v>
      </c>
      <c r="M27" s="548"/>
      <c r="P27" s="555">
        <f>+R30+ROUND(R33,1)</f>
        <v>1693.2</v>
      </c>
      <c r="Q27" s="602"/>
      <c r="R27" s="602"/>
      <c r="S27" s="602"/>
      <c r="T27" s="44" t="s">
        <v>38</v>
      </c>
      <c r="U27" s="64"/>
      <c r="V27" s="64"/>
      <c r="Y27" s="62" t="s">
        <v>39</v>
      </c>
      <c r="Z27" s="65"/>
      <c r="AH27" s="53"/>
      <c r="AI27" s="53"/>
      <c r="AJ27" s="53"/>
      <c r="AK27" s="53"/>
      <c r="AL27" s="551">
        <f>+AH18+P27</f>
        <v>1693.2</v>
      </c>
      <c r="AM27" s="552"/>
      <c r="AN27" s="552"/>
      <c r="AO27" s="552"/>
      <c r="AP27" s="52" t="s">
        <v>13</v>
      </c>
      <c r="AQ27" s="271"/>
      <c r="AR27" s="128"/>
      <c r="AS27" s="572">
        <v>0</v>
      </c>
      <c r="AT27" s="573"/>
      <c r="AU27" s="573"/>
      <c r="AV27" s="52" t="s">
        <v>13</v>
      </c>
      <c r="AW27" s="628"/>
    </row>
    <row r="28" spans="2:49" ht="27" customHeight="1" thickTop="1" thickBot="1" x14ac:dyDescent="0.2">
      <c r="B28" s="541" t="s">
        <v>334</v>
      </c>
      <c r="C28" s="542"/>
      <c r="D28" s="550">
        <v>0</v>
      </c>
      <c r="E28" s="550"/>
      <c r="F28" s="550"/>
      <c r="G28" s="195" t="s">
        <v>199</v>
      </c>
      <c r="H28" s="539">
        <f>+P15+AH12</f>
        <v>0</v>
      </c>
      <c r="I28" s="540"/>
      <c r="J28" s="195" t="s">
        <v>199</v>
      </c>
      <c r="M28" s="548"/>
      <c r="P28" s="56"/>
      <c r="U28" s="53"/>
      <c r="V28" s="53"/>
      <c r="Y28" s="556" t="s">
        <v>176</v>
      </c>
      <c r="Z28" s="557"/>
      <c r="AA28" s="590">
        <v>1693.2</v>
      </c>
      <c r="AB28" s="591"/>
      <c r="AC28" s="591"/>
      <c r="AD28" s="591"/>
      <c r="AE28" s="591"/>
      <c r="AF28" s="44" t="s">
        <v>13</v>
      </c>
      <c r="AH28" s="53"/>
      <c r="AI28" s="53"/>
      <c r="AN28" s="270"/>
      <c r="AQ28" s="271"/>
      <c r="AR28" s="128"/>
      <c r="AS28" s="574" t="str">
        <f>+IF(AS27=0,"",IF(AL27&lt;AS27,"エラー !：⑩の内数である⑬の量が⑩を超えています",""))</f>
        <v/>
      </c>
      <c r="AT28" s="574"/>
      <c r="AU28" s="574"/>
      <c r="AV28" s="574"/>
      <c r="AW28" s="628"/>
    </row>
    <row r="29" spans="2:49" ht="27" customHeight="1" thickTop="1" thickBot="1" x14ac:dyDescent="0.2">
      <c r="B29" s="526" t="s">
        <v>225</v>
      </c>
      <c r="C29" s="527"/>
      <c r="D29" s="550">
        <v>393.6</v>
      </c>
      <c r="E29" s="550"/>
      <c r="F29" s="550"/>
      <c r="G29" s="195" t="s">
        <v>199</v>
      </c>
      <c r="H29" s="539">
        <f>+AL27</f>
        <v>1693.2</v>
      </c>
      <c r="I29" s="540"/>
      <c r="J29" s="195" t="s">
        <v>199</v>
      </c>
      <c r="M29" s="548"/>
      <c r="P29" s="56"/>
      <c r="Q29" s="144"/>
      <c r="R29" s="51" t="s">
        <v>184</v>
      </c>
      <c r="S29" s="586" t="s">
        <v>33</v>
      </c>
      <c r="T29" s="587"/>
      <c r="U29" s="587"/>
      <c r="V29" s="588"/>
      <c r="W29" s="48"/>
      <c r="X29" s="66"/>
      <c r="Y29" s="556" t="s">
        <v>260</v>
      </c>
      <c r="Z29" s="557"/>
      <c r="AA29" s="590">
        <v>0</v>
      </c>
      <c r="AB29" s="591"/>
      <c r="AC29" s="591"/>
      <c r="AD29" s="591"/>
      <c r="AE29" s="591"/>
      <c r="AF29" s="44" t="s">
        <v>13</v>
      </c>
      <c r="AH29" s="53"/>
      <c r="AI29" s="53"/>
      <c r="AJ29" s="53"/>
      <c r="AK29" s="53"/>
      <c r="AL29" s="136" t="s">
        <v>189</v>
      </c>
      <c r="AM29" s="543" t="s">
        <v>190</v>
      </c>
      <c r="AN29" s="543"/>
      <c r="AO29" s="543"/>
      <c r="AP29" s="544"/>
      <c r="AQ29" s="272"/>
      <c r="AR29" s="275"/>
      <c r="AS29" s="598" t="s">
        <v>194</v>
      </c>
      <c r="AT29" s="594" t="s">
        <v>447</v>
      </c>
      <c r="AU29" s="594"/>
      <c r="AV29" s="595"/>
      <c r="AW29" s="628"/>
    </row>
    <row r="30" spans="2:49" ht="27" customHeight="1" thickBot="1" x14ac:dyDescent="0.2">
      <c r="B30" s="526" t="s">
        <v>226</v>
      </c>
      <c r="C30" s="527"/>
      <c r="D30" s="550">
        <v>152.1</v>
      </c>
      <c r="E30" s="550"/>
      <c r="F30" s="550"/>
      <c r="G30" s="195" t="s">
        <v>199</v>
      </c>
      <c r="H30" s="539">
        <f>+AL30</f>
        <v>1668.3</v>
      </c>
      <c r="I30" s="540"/>
      <c r="J30" s="195" t="s">
        <v>199</v>
      </c>
      <c r="M30" s="548"/>
      <c r="P30" s="56"/>
      <c r="R30" s="555">
        <f>+ROUND(AA28,1)+ROUND(AA29,1)+ROUND(AA30,1)</f>
        <v>1693.2</v>
      </c>
      <c r="S30" s="602"/>
      <c r="T30" s="602"/>
      <c r="U30" s="602"/>
      <c r="V30" s="44" t="s">
        <v>16</v>
      </c>
      <c r="Y30" s="556" t="s">
        <v>187</v>
      </c>
      <c r="Z30" s="557"/>
      <c r="AA30" s="590">
        <v>0</v>
      </c>
      <c r="AB30" s="591"/>
      <c r="AC30" s="591"/>
      <c r="AD30" s="591"/>
      <c r="AE30" s="591"/>
      <c r="AF30" s="44" t="s">
        <v>13</v>
      </c>
      <c r="AL30" s="572">
        <v>1668.3</v>
      </c>
      <c r="AM30" s="573"/>
      <c r="AN30" s="573"/>
      <c r="AO30" s="573"/>
      <c r="AP30" s="52" t="s">
        <v>13</v>
      </c>
      <c r="AS30" s="599"/>
      <c r="AT30" s="596"/>
      <c r="AU30" s="596"/>
      <c r="AV30" s="597"/>
      <c r="AW30" s="628"/>
    </row>
    <row r="31" spans="2:49" ht="27" customHeight="1" thickTop="1" thickBot="1" x14ac:dyDescent="0.2">
      <c r="B31" s="526" t="s">
        <v>227</v>
      </c>
      <c r="C31" s="527"/>
      <c r="D31" s="550">
        <v>393.6</v>
      </c>
      <c r="E31" s="550"/>
      <c r="F31" s="550"/>
      <c r="G31" s="195" t="s">
        <v>199</v>
      </c>
      <c r="H31" s="539">
        <f>+AS24</f>
        <v>1693.2</v>
      </c>
      <c r="I31" s="540"/>
      <c r="J31" s="195" t="s">
        <v>199</v>
      </c>
      <c r="M31" s="548"/>
      <c r="P31" s="56"/>
      <c r="Y31"/>
      <c r="Z31"/>
      <c r="AA31" s="67" t="s">
        <v>90</v>
      </c>
      <c r="AK31" s="128"/>
      <c r="AL31" s="589" t="str">
        <f>+IF(AL30=0,"",IF(AL27&lt;AL30,"エラー !：⑩の内数である⑪の量が⑩を超えています",""))</f>
        <v/>
      </c>
      <c r="AM31" s="589"/>
      <c r="AN31" s="589"/>
      <c r="AO31" s="589"/>
      <c r="AP31" s="589"/>
      <c r="AQ31" s="589"/>
      <c r="AR31" s="41"/>
      <c r="AS31" s="592">
        <v>0</v>
      </c>
      <c r="AT31" s="593"/>
      <c r="AU31" s="593"/>
      <c r="AV31" s="163" t="s">
        <v>13</v>
      </c>
      <c r="AW31" s="628"/>
    </row>
    <row r="32" spans="2:49" ht="27" customHeight="1" thickTop="1" thickBot="1" x14ac:dyDescent="0.2">
      <c r="B32" s="526" t="s">
        <v>444</v>
      </c>
      <c r="C32" s="527"/>
      <c r="D32" s="550">
        <v>0</v>
      </c>
      <c r="E32" s="550"/>
      <c r="F32" s="550"/>
      <c r="G32" s="195" t="s">
        <v>199</v>
      </c>
      <c r="H32" s="539">
        <f>+AS27</f>
        <v>0</v>
      </c>
      <c r="I32" s="540"/>
      <c r="J32" s="195" t="s">
        <v>199</v>
      </c>
      <c r="M32" s="548"/>
      <c r="P32" s="56"/>
      <c r="Q32" s="144"/>
      <c r="R32" s="51" t="s">
        <v>186</v>
      </c>
      <c r="S32" s="586" t="s">
        <v>37</v>
      </c>
      <c r="T32" s="587"/>
      <c r="U32" s="587"/>
      <c r="V32" s="588"/>
      <c r="W32" s="53"/>
      <c r="X32" s="53"/>
      <c r="Y32"/>
      <c r="Z32"/>
      <c r="AA32" s="529" t="s">
        <v>332</v>
      </c>
      <c r="AB32" s="530"/>
      <c r="AC32" s="530"/>
      <c r="AD32" s="530"/>
      <c r="AE32" s="530"/>
      <c r="AF32" s="530" t="s">
        <v>195</v>
      </c>
      <c r="AG32" s="530"/>
      <c r="AH32" s="530"/>
      <c r="AI32" s="530"/>
      <c r="AJ32" s="530"/>
      <c r="AK32" s="530"/>
      <c r="AL32" s="530" t="s">
        <v>196</v>
      </c>
      <c r="AM32" s="530"/>
      <c r="AN32" s="530"/>
      <c r="AO32" s="535"/>
      <c r="AP32" s="189"/>
      <c r="AS32" s="582" t="str">
        <f>+IF(AS31=0,"",IF(AL27&lt;AS31,"エラー !：⑩の内数である⑭の量が⑩を超えています",""))</f>
        <v/>
      </c>
      <c r="AT32" s="582"/>
      <c r="AU32" s="582"/>
      <c r="AV32" s="582"/>
      <c r="AW32" s="628"/>
    </row>
    <row r="33" spans="2:62" ht="27" customHeight="1" thickBot="1" x14ac:dyDescent="0.2">
      <c r="B33" s="522" t="s">
        <v>445</v>
      </c>
      <c r="C33" s="523"/>
      <c r="D33" s="584">
        <v>0</v>
      </c>
      <c r="E33" s="585"/>
      <c r="F33" s="585"/>
      <c r="G33" s="196" t="s">
        <v>199</v>
      </c>
      <c r="H33" s="600">
        <f>+AS31</f>
        <v>0</v>
      </c>
      <c r="I33" s="601"/>
      <c r="J33" s="196" t="s">
        <v>199</v>
      </c>
      <c r="M33" s="549"/>
      <c r="R33" s="590"/>
      <c r="S33" s="591"/>
      <c r="T33" s="591"/>
      <c r="U33" s="591"/>
      <c r="V33" s="44" t="s">
        <v>38</v>
      </c>
      <c r="W33" s="53"/>
      <c r="X33" s="53"/>
      <c r="Y33"/>
      <c r="Z33"/>
      <c r="AA33" s="531"/>
      <c r="AB33" s="532"/>
      <c r="AC33" s="532"/>
      <c r="AD33" s="532"/>
      <c r="AE33" s="532"/>
      <c r="AF33" s="532"/>
      <c r="AG33" s="532"/>
      <c r="AH33" s="532"/>
      <c r="AI33" s="532"/>
      <c r="AJ33" s="532"/>
      <c r="AK33" s="532"/>
      <c r="AL33" s="532"/>
      <c r="AM33" s="532"/>
      <c r="AN33" s="532"/>
      <c r="AO33" s="536"/>
      <c r="AP33" s="189"/>
      <c r="AW33" s="628"/>
    </row>
    <row r="34" spans="2:62" ht="24" customHeight="1" x14ac:dyDescent="0.15">
      <c r="C34" s="260" t="str">
        <f>+IF(D30=0,"",IF(D29&lt;D30,"エラー !：上の表は、⑩の内数である⑪の量が⑩を超えています",""))</f>
        <v/>
      </c>
      <c r="AA34" s="533"/>
      <c r="AB34" s="534"/>
      <c r="AC34" s="534"/>
      <c r="AD34" s="534"/>
      <c r="AE34" s="534"/>
      <c r="AF34" s="534"/>
      <c r="AG34" s="534"/>
      <c r="AH34" s="534"/>
      <c r="AI34" s="534"/>
      <c r="AJ34" s="534"/>
      <c r="AK34" s="534"/>
      <c r="AL34" s="534"/>
      <c r="AM34" s="534"/>
      <c r="AN34" s="534"/>
      <c r="AO34" s="537"/>
      <c r="AP34" s="189"/>
      <c r="AW34" s="628"/>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2023-06-07T09:32:11Z</dcterms:created>
  <dcterms:modified xsi:type="dcterms:W3CDTF">2023-06-07T09:39:16Z</dcterms:modified>
</cp:coreProperties>
</file>