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0" tabRatio="808" firstSheet="1" activeTab="16"/>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80" l="1"/>
  <c r="AL31" i="80" s="1"/>
  <c r="V52" i="94" s="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12" i="94"/>
  <c r="AA35" i="94"/>
  <c r="Y18" i="2"/>
  <c r="AL27" i="2"/>
  <c r="V11" i="94"/>
  <c r="R9" i="94"/>
  <c r="R55" i="94" s="1"/>
  <c r="V16" i="94"/>
  <c r="V15" i="94"/>
  <c r="AA40" i="94"/>
  <c r="R18" i="94"/>
  <c r="N17"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V55" i="94" l="1"/>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H10" i="94"/>
  <c r="H12" i="94"/>
  <c r="H9" i="94"/>
  <c r="H16" i="94"/>
  <c r="H18" i="94"/>
  <c r="H17" i="94"/>
  <c r="H14" i="94"/>
  <c r="AA14" i="94" l="1"/>
  <c r="M63" i="95" s="1"/>
  <c r="M40" i="98" s="1"/>
  <c r="AA15" i="94"/>
  <c r="M64" i="95" s="1"/>
  <c r="M41" i="98" s="1"/>
  <c r="AA16" i="94"/>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<sst xmlns="http://schemas.openxmlformats.org/spreadsheetml/2006/main" count="3276" uniqueCount="459">
  <si>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</si>
  <si>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</si>
  <si>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</si>
  <si>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</si>
  <si>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</si>
  <si>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</si>
  <si>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</si>
  <si>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</si>
  <si>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</si>
  <si>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</si>
  <si>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</si>
  <si>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</si>
  <si>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</si>
  <si>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</si>
  <si>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</si>
  <si>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</si>
  <si>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</si>
  <si>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</si>
  <si>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</si>
  <si>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</si>
  <si>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</si>
  <si>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</si>
  <si>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</si>
  <si>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</si>
  <si>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</si>
  <si>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</si>
  <si>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</si>
  <si>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</si>
  <si>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</si>
  <si>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</si>
  <si>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</si>
  <si>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</si>
  <si>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</si>
  <si>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</si>
  <si>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</si>
  <si>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</si>
  <si>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</si>
  <si>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</si>
  <si>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</si>
  <si>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</si>
  <si>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</si>
  <si>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</si>
  <si>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</si>
  <si>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</si>
  <si>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</si>
  <si>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</si>
  <si>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</si>
  <si>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</si>
  <si>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</si>
  <si>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</si>
  <si>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</si>
  <si>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</si>
  <si>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</si>
  <si>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</si>
  <si>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</si>
  <si>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</si>
  <si>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</si>
  <si>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</si>
  <si>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</si>
  <si>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</si>
  <si>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</si>
  <si>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</si>
  <si>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</si>
  <si>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</si>
  <si>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</si>
  <si>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</si>
  <si>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</si>
  <si>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</si>
  <si>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</si>
  <si>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</si>
  <si>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</si>
  <si>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</si>
  <si>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</si>
  <si>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</si>
  <si>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</si>
  <si>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</si>
  <si>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</si>
  <si>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</si>
  <si>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</si>
  <si>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</si>
  <si>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</si>
  <si>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</si>
  <si>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</si>
  <si>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</si>
  <si>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</si>
  <si>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</si>
  <si>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</si>
  <si>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</si>
  <si>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</si>
  <si>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</si>
  <si>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</si>
  <si>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</si>
  <si>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</si>
  <si>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</si>
  <si>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</si>
  <si>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</si>
  <si>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</si>
  <si>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</si>
  <si>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</si>
  <si>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</si>
  <si>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</si>
  <si>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</si>
  <si>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</si>
  <si>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</si>
  <si>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</si>
  <si>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</si>
  <si>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</si>
  <si>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</si>
  <si>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</si>
  <si>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</si>
  <si>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</si>
  <si>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</si>
  <si>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</si>
  <si>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</si>
  <si>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</si>
  <si>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</si>
  <si>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</si>
  <si>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</si>
  <si>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</si>
  <si>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</si>
  <si>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</si>
  <si>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</si>
  <si>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</si>
  <si>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</si>
  <si>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</si>
  <si>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</si>
  <si>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</si>
  <si>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</si>
  <si>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</si>
  <si>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</si>
  <si>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</si>
  <si>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</si>
  <si>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</si>
  <si>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</si>
  <si>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</si>
  <si>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</si>
  <si>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</si>
  <si>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</si>
  <si>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</si>
  <si>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</si>
  <si>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</si>
  <si>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</si>
  <si>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</si>
  <si>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</si>
  <si>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</si>
  <si>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</si>
  <si>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</si>
  <si>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</si>
  <si>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</si>
  <si>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</si>
  <si>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</si>
  <si>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</si>
  <si>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</si>
  <si>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</si>
  <si>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</si>
  <si>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</si>
  <si>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</si>
  <si>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</si>
  <si>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</si>
  <si>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</si>
  <si>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</si>
  <si>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</si>
  <si>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</si>
  <si>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</si>
  <si>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</si>
  <si>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</si>
  <si>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</si>
  <si>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</si>
  <si>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</si>
  <si>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</si>
  <si>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</si>
  <si>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</si>
  <si>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</si>
  <si>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</si>
  <si>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</si>
  <si>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</si>
  <si>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</si>
  <si>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</si>
  <si>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</si>
  <si>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</si>
  <si>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</si>
  <si>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</si>
  <si>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</si>
  <si>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</si>
  <si>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</si>
  <si>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</si>
  <si>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</si>
  <si>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</si>
  <si>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</si>
  <si>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</si>
  <si>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</si>
  <si>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</si>
  <si>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</si>
  <si>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</si>
  <si>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</si>
  <si>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</si>
  <si>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</si>
  <si>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</si>
  <si>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</si>
  <si>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</si>
  <si>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</si>
  <si>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</si>
  <si>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</si>
  <si>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</si>
  <si>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</si>
  <si>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</si>
  <si>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</si>
  <si>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</si>
  <si>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</si>
  <si>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</si>
  <si>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</si>
  <si>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</si>
  <si>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</si>
  <si>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</si>
  <si>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</si>
  <si>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</si>
  <si>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</si>
  <si>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</si>
  <si>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</si>
  <si>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</si>
  <si>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</si>
  <si>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</si>
  <si>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</si>
  <si>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</si>
  <si>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</si>
  <si>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</si>
  <si>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</si>
  <si>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</si>
  <si>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</si>
  <si>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</si>
  <si>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</si>
  <si>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</si>
  <si>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</si>
  <si>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</si>
  <si>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</si>
  <si>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</si>
  <si>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</si>
  <si>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</si>
  <si>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</si>
  <si>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</si>
  <si>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</si>
  <si>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</si>
  <si>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</si>
  <si>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</si>
  <si>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</si>
  <si>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</si>
  <si>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</si>
  <si>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</si>
  <si>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</si>
  <si>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</si>
  <si>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</si>
  <si>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</si>
  <si>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</si>
  <si>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</si>
  <si>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</si>
  <si>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</si>
  <si>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</si>
  <si>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</si>
  <si>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</si>
  <si>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</si>
  <si>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</si>
  <si>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</si>
  <si>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</si>
  <si>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</si>
  <si>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</si>
  <si>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</si>
  <si>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</si>
  <si>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</si>
  <si>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</si>
  <si>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</si>
  <si>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</si>
  <si>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</si>
  <si>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</si>
  <si>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</si>
  <si>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</si>
  <si>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</si>
  <si>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</si>
  <si>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</si>
  <si>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</si>
  <si>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</si>
  <si>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</si>
  <si>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</si>
  <si>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</si>
  <si>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</si>
  <si>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</si>
  <si>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</si>
  <si>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</si>
  <si>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</si>
  <si>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</si>
  <si>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</si>
  <si>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</si>
  <si>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</si>
  <si>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</si>
  <si>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</si>
  <si>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</si>
  <si>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</si>
  <si>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</si>
  <si>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</si>
  <si>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</si>
  <si>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</si>
  <si>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</si>
  <si>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</si>
  <si>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</si>
  <si>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</si>
  <si>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</si>
  <si>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</si>
  <si>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</si>
  <si>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</si>
  <si>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</si>
  <si>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</si>
  <si>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</si>
  <si>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</si>
  <si>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</si>
  <si>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</si>
  <si>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</si>
  <si>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</si>
  <si>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</si>
  <si>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</si>
  <si>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</si>
  <si>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</si>
  <si>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</si>
  <si>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</si>
  <si>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</si>
  <si>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</si>
  <si>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</si>
  <si>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</si>
  <si>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</si>
  <si>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</si>
  <si>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</si>
  <si>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</si>
  <si>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</si>
  <si>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</si>
  <si>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</si>
  <si>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</si>
  <si>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</si>
  <si>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</si>
  <si>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</si>
  <si>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</si>
  <si>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</si>
  <si>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</si>
  <si>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</si>
  <si>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</si>
  <si>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</si>
  <si>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</si>
  <si>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</si>
  <si>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</si>
  <si>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</si>
  <si>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</si>
  <si>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</si>
  <si>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</si>
  <si>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</si>
  <si>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</si>
  <si>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</si>
  <si>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</si>
  <si>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</si>
  <si>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</si>
  <si>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</si>
  <si>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</si>
  <si>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</si>
  <si>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</si>
  <si>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</si>
  <si>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</si>
  <si>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</si>
  <si>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</si>
  <si>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</si>
  <si>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</si>
  <si>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</si>
  <si>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</si>
  <si>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</si>
  <si>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</si>
  <si>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</si>
  <si>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</si>
  <si>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</si>
  <si>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</si>
  <si>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</si>
  <si>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</si>
  <si>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</si>
  <si>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</si>
  <si>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</si>
  <si>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</si>
  <si>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</si>
  <si>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</si>
  <si>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</si>
  <si>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</si>
  <si>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</si>
  <si>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</si>
  <si>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</si>
  <si>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</si>
  <si>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</si>
  <si>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</si>
  <si>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</si>
  <si>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</si>
  <si>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</si>
  <si>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</si>
  <si>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</si>
  <si>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</si>
  <si>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</si>
  <si>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</si>
  <si>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</si>
  <si>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</si>
  <si>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</si>
  <si>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</si>
  <si>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</si>
  <si>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</si>
  <si>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</si>
  <si>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</si>
  <si>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</si>
  <si>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</si>
  <si>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</si>
  <si>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</si>
  <si>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</si>
  <si>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</si>
  <si>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</si>
  <si>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</si>
  <si>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</si>
  <si>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</si>
  <si>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</si>
  <si>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</si>
  <si>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</si>
  <si>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</si>
  <si>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</si>
  <si>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</si>
  <si>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</si>
  <si>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</si>
  <si>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</si>
  <si>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</si>
  <si>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</si>
  <si>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</si>
  <si>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</si>
  <si>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</si>
  <si>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</si>
  <si>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</si>
  <si>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</si>
  <si>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</si>
  <si>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</si>
  <si>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</si>
  <si>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</si>
  <si>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</si>
  <si>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</si>
  <si>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</si>
  <si>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</si>
  <si>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</si>
  <si>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</si>
  <si>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</si>
  <si>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</si>
  <si>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</si>
  <si>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</si>
  <si>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</si>
  <si>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</si>
  <si>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</si>
  <si>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</si>
  <si>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神奈川県横浜市都筑区佐江戸町432</t>
    <rPh sb="0" eb="4">
      <t>カナガワケン</t>
    </rPh>
    <rPh sb="4" eb="7">
      <t>ヨコハマシ</t>
    </rPh>
    <rPh sb="7" eb="14">
      <t>ツヅキクサエドチョウ</t>
    </rPh>
    <phoneticPr fontId="3"/>
  </si>
  <si>
    <t>株式会社佐藤渡辺　神奈川営業所
所長　仲田　孝宏</t>
    <rPh sb="0" eb="8">
      <t>カブシキガイシャサトウワタナベ</t>
    </rPh>
    <rPh sb="9" eb="15">
      <t>カナガワエイギョウショ</t>
    </rPh>
    <rPh sb="16" eb="18">
      <t>ショチョウ</t>
    </rPh>
    <rPh sb="19" eb="21">
      <t>ナカタ</t>
    </rPh>
    <rPh sb="22" eb="24">
      <t>タカヒロ</t>
    </rPh>
    <phoneticPr fontId="3"/>
  </si>
  <si>
    <t>045-929-6688</t>
    <phoneticPr fontId="3"/>
  </si>
  <si>
    <t>株式会社佐藤渡辺　神奈川営業所</t>
    <rPh sb="0" eb="8">
      <t>カブシキガイシャサトウワタナベ</t>
    </rPh>
    <rPh sb="9" eb="15">
      <t>カナガワエイギョウショ</t>
    </rPh>
    <phoneticPr fontId="3"/>
  </si>
  <si>
    <t>神奈川県横浜市都筑区佐江戸町432</t>
    <rPh sb="0" eb="14">
      <t>カナガワケンヨコハマシツヅキクサエドチョウ</t>
    </rPh>
    <phoneticPr fontId="3"/>
  </si>
  <si>
    <t>舗装工事の請負</t>
    <rPh sb="0" eb="4">
      <t>ホソウコウジ</t>
    </rPh>
    <rPh sb="5" eb="7">
      <t>ウケオイ</t>
    </rPh>
    <phoneticPr fontId="3"/>
  </si>
  <si>
    <t>16名</t>
    <rPh sb="2" eb="3">
      <t>メイ</t>
    </rPh>
    <phoneticPr fontId="3"/>
  </si>
  <si>
    <t>令和5年6月28日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</si>
</sst>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9.xml" />
  <Relationship Id="rId1" Type="http://schemas.openxmlformats.org/officeDocument/2006/relationships/printerSettings" Target="../printerSettings/printerSettings10.bin" />
  <Relationship Id="rId4" Type="http://schemas.openxmlformats.org/officeDocument/2006/relationships/comments" Target="../comments10.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0.xml" />
  <Relationship Id="rId1" Type="http://schemas.openxmlformats.org/officeDocument/2006/relationships/printerSettings" Target="../printerSettings/printerSettings11.bin" />
  <Relationship Id="rId4" Type="http://schemas.openxmlformats.org/officeDocument/2006/relationships/comments" Target="../comments11.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1.xml" />
  <Relationship Id="rId1" Type="http://schemas.openxmlformats.org/officeDocument/2006/relationships/printerSettings" Target="../printerSettings/printerSettings12.bin" />
  <Relationship Id="rId4" Type="http://schemas.openxmlformats.org/officeDocument/2006/relationships/comments" Target="../comments12.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2.xml" />
  <Relationship Id="rId1" Type="http://schemas.openxmlformats.org/officeDocument/2006/relationships/printerSettings" Target="../printerSettings/printerSettings13.bin" />
  <Relationship Id="rId4" Type="http://schemas.openxmlformats.org/officeDocument/2006/relationships/comments" Target="../comments13.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3.xml" />
  <Relationship Id="rId1" Type="http://schemas.openxmlformats.org/officeDocument/2006/relationships/printerSettings" Target="../printerSettings/printerSettings14.bin" />
  <Relationship Id="rId4" Type="http://schemas.openxmlformats.org/officeDocument/2006/relationships/comments" Target="../comments14.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4.xml" />
  <Relationship Id="rId1" Type="http://schemas.openxmlformats.org/officeDocument/2006/relationships/printerSettings" Target="../printerSettings/printerSettings15.bin" />
  <Relationship Id="rId4" Type="http://schemas.openxmlformats.org/officeDocument/2006/relationships/comments" Target="../comments15.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5.xml" />
  <Relationship Id="rId1" Type="http://schemas.openxmlformats.org/officeDocument/2006/relationships/printerSettings" Target="../printerSettings/printerSettings16.bin" />
  <Relationship Id="rId4" Type="http://schemas.openxmlformats.org/officeDocument/2006/relationships/comments" Target="../comments16.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6.xml" />
  <Relationship Id="rId1" Type="http://schemas.openxmlformats.org/officeDocument/2006/relationships/printerSettings" Target="../printerSettings/printerSettings17.bin" />
  <Relationship Id="rId4" Type="http://schemas.openxmlformats.org/officeDocument/2006/relationships/comments" Target="../comments17.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7.xml" />
  <Relationship Id="rId1" Type="http://schemas.openxmlformats.org/officeDocument/2006/relationships/printerSettings" Target="../printerSettings/printerSettings18.bin" />
  <Relationship Id="rId4" Type="http://schemas.openxmlformats.org/officeDocument/2006/relationships/comments" Target="../comments18.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9.vml" />
  <Relationship Id="rId2" Type="http://schemas.openxmlformats.org/officeDocument/2006/relationships/drawing" Target="../drawings/drawing18.xml" />
  <Relationship Id="rId1" Type="http://schemas.openxmlformats.org/officeDocument/2006/relationships/printerSettings" Target="../printerSettings/printerSettings19.bin" />
  <Relationship Id="rId4" Type="http://schemas.openxmlformats.org/officeDocument/2006/relationships/comments" Target="../comments19.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20.vml" />
  <Relationship Id="rId2" Type="http://schemas.openxmlformats.org/officeDocument/2006/relationships/drawing" Target="../drawings/drawing19.xml" />
  <Relationship Id="rId1" Type="http://schemas.openxmlformats.org/officeDocument/2006/relationships/printerSettings" Target="../printerSettings/printerSettings20.bin" />
  <Relationship Id="rId4" Type="http://schemas.openxmlformats.org/officeDocument/2006/relationships/comments" Target="../comments20.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21.vml" />
  <Relationship Id="rId2" Type="http://schemas.openxmlformats.org/officeDocument/2006/relationships/drawing" Target="../drawings/drawing20.xml" />
  <Relationship Id="rId1" Type="http://schemas.openxmlformats.org/officeDocument/2006/relationships/printerSettings" Target="../printerSettings/printerSettings21.bin" />
  <Relationship Id="rId4" Type="http://schemas.openxmlformats.org/officeDocument/2006/relationships/comments" Target="../comments21.xml"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21.xml" />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5.xml" />
  <Relationship Id="rId1" Type="http://schemas.openxmlformats.org/officeDocument/2006/relationships/printerSettings" Target="../printerSettings/printerSettings6.bin" />
  <Relationship Id="rId4" Type="http://schemas.openxmlformats.org/officeDocument/2006/relationships/comments" Target="../comments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4" Type="http://schemas.openxmlformats.org/officeDocument/2006/relationships/comments" Target="../comments7.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4" Type="http://schemas.openxmlformats.org/officeDocument/2006/relationships/comments" Target="../comments8.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8.xml" />
  <Relationship Id="rId1" Type="http://schemas.openxmlformats.org/officeDocument/2006/relationships/printerSettings" Target="../printerSettings/printerSettings9.bin" />
  <Relationship Id="rId4" Type="http://schemas.openxmlformats.org/officeDocument/2006/relationships/comments" Target="../comments9.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view="pageBreakPreview" topLeftCell="A25" zoomScale="115" zoomScaleNormal="100" zoomScaleSheetLayoutView="115" workbookViewId="0">
      <selection activeCell="L35" sqref="L35"/>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83"/>
      <c r="D20" s="584"/>
      <c r="E20" s="24" t="s">
        <v>49</v>
      </c>
      <c r="Q20" s="24"/>
      <c r="R20" s="100"/>
      <c r="S20" s="100"/>
    </row>
    <row r="21" spans="1:54" ht="13.5" x14ac:dyDescent="0.15">
      <c r="C21" s="587" t="s">
        <v>357</v>
      </c>
      <c r="D21" s="588"/>
      <c r="E21" s="24" t="s">
        <v>346</v>
      </c>
      <c r="Q21" s="24"/>
      <c r="R21" s="100"/>
      <c r="S21" s="100"/>
    </row>
    <row r="22" spans="1:54" ht="13.5" x14ac:dyDescent="0.15">
      <c r="C22" s="606" t="s">
        <v>358</v>
      </c>
      <c r="D22" s="607"/>
      <c r="E22" s="24" t="s">
        <v>1</v>
      </c>
      <c r="Q22" s="24"/>
      <c r="R22" s="100"/>
      <c r="S22" s="100"/>
    </row>
    <row r="23" spans="1:54" ht="13.5" x14ac:dyDescent="0.15">
      <c r="C23" s="608" t="s">
        <v>359</v>
      </c>
      <c r="D23" s="609"/>
      <c r="E23" s="24" t="s">
        <v>46</v>
      </c>
      <c r="Q23" s="24"/>
      <c r="R23" s="99"/>
      <c r="S23" s="100"/>
    </row>
    <row r="24" spans="1:54" ht="13.5" x14ac:dyDescent="0.15">
      <c r="C24" s="610" t="s">
        <v>360</v>
      </c>
      <c r="D24" s="611"/>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89" t="s">
        <v>328</v>
      </c>
      <c r="N27" s="108" t="s">
        <v>113</v>
      </c>
      <c r="O27" s="109" t="s">
        <v>114</v>
      </c>
      <c r="Q27" s="24"/>
      <c r="R27" s="99"/>
      <c r="S27" s="100"/>
    </row>
    <row r="28" spans="1:54" ht="20.100000000000001" customHeight="1" thickBot="1" x14ac:dyDescent="0.2">
      <c r="A28" s="26">
        <f>+R86</f>
        <v>0</v>
      </c>
      <c r="C28" s="27" t="s">
        <v>297</v>
      </c>
      <c r="D28" s="27"/>
      <c r="E28" s="27"/>
      <c r="F28" s="27"/>
      <c r="G28" s="27"/>
      <c r="M28" s="590"/>
      <c r="N28" s="297" t="s">
        <v>450</v>
      </c>
      <c r="O28" s="298" t="s">
        <v>156</v>
      </c>
      <c r="Q28" s="24"/>
      <c r="R28" s="99"/>
      <c r="S28" s="100"/>
    </row>
    <row r="29" spans="1:54" ht="13.5" x14ac:dyDescent="0.15">
      <c r="C29" s="555" t="s">
        <v>397</v>
      </c>
      <c r="D29" s="556"/>
      <c r="E29" s="556"/>
      <c r="F29" s="556"/>
      <c r="G29" s="556"/>
      <c r="H29" s="556"/>
      <c r="I29" s="556"/>
      <c r="J29" s="556"/>
      <c r="K29" s="556"/>
      <c r="L29" s="556"/>
      <c r="M29" s="556"/>
      <c r="N29" s="556"/>
      <c r="O29" s="556"/>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15">
      <c r="C32" s="569"/>
      <c r="D32" s="570"/>
      <c r="E32" s="570"/>
      <c r="F32" s="570"/>
      <c r="G32" s="570"/>
      <c r="H32" s="570"/>
      <c r="I32" s="570"/>
      <c r="J32" s="570"/>
      <c r="K32" s="570"/>
      <c r="L32" s="570"/>
      <c r="M32" s="570"/>
      <c r="N32" s="570"/>
      <c r="O32" s="571"/>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72" t="s">
        <v>458</v>
      </c>
      <c r="M34" s="573"/>
      <c r="N34" s="573"/>
      <c r="O34" s="574"/>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604" t="s">
        <v>41</v>
      </c>
      <c r="D36" s="605"/>
      <c r="E36" s="605"/>
      <c r="F36" s="605"/>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63" t="s">
        <v>451</v>
      </c>
      <c r="K39" s="563"/>
      <c r="L39" s="564"/>
      <c r="M39" s="564"/>
      <c r="N39" s="564"/>
      <c r="O39" s="565"/>
      <c r="Q39" s="24"/>
      <c r="R39" s="99"/>
    </row>
    <row r="40" spans="1:19" ht="26.25" customHeight="1" x14ac:dyDescent="0.15">
      <c r="C40" s="88"/>
      <c r="D40" s="28"/>
      <c r="E40" s="28"/>
      <c r="F40" s="28"/>
      <c r="G40" s="28"/>
      <c r="H40" s="29" t="s">
        <v>7</v>
      </c>
      <c r="I40" s="29"/>
      <c r="J40" s="563" t="s">
        <v>452</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453</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454</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2182</v>
      </c>
      <c r="N48" s="579"/>
      <c r="O48" s="580"/>
    </row>
    <row r="49" spans="3:21" ht="18" customHeight="1" x14ac:dyDescent="0.15">
      <c r="C49" s="557" t="s">
        <v>11</v>
      </c>
      <c r="D49" s="558"/>
      <c r="E49" s="559"/>
      <c r="F49" s="612" t="s">
        <v>455</v>
      </c>
      <c r="G49" s="613"/>
      <c r="H49" s="613"/>
      <c r="I49" s="613"/>
      <c r="J49" s="613"/>
      <c r="K49" s="613"/>
      <c r="L49" s="476" t="s">
        <v>173</v>
      </c>
      <c r="M49" s="479"/>
      <c r="N49" s="581" t="s">
        <v>453</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118</v>
      </c>
      <c r="G52" s="512"/>
      <c r="H52" s="512"/>
      <c r="I52" s="512"/>
      <c r="J52" s="36" t="s">
        <v>47</v>
      </c>
      <c r="K52" s="36"/>
      <c r="L52" s="513" t="s">
        <v>456</v>
      </c>
      <c r="M52" s="513"/>
      <c r="N52" s="514"/>
      <c r="O52" s="515"/>
    </row>
    <row r="53" spans="3:21" ht="22.5" customHeight="1" x14ac:dyDescent="0.15">
      <c r="C53" s="366"/>
      <c r="D53" s="462" t="s">
        <v>19</v>
      </c>
      <c r="E53" s="483" t="s">
        <v>370</v>
      </c>
      <c r="F53" s="502" t="s">
        <v>371</v>
      </c>
      <c r="G53" s="503"/>
      <c r="H53" s="504"/>
      <c r="I53" s="502" t="s">
        <v>372</v>
      </c>
      <c r="J53" s="506"/>
      <c r="K53" s="516"/>
      <c r="L53" s="507"/>
      <c r="M53" s="508"/>
      <c r="N53" s="484" t="s">
        <v>373</v>
      </c>
      <c r="O53" s="485"/>
    </row>
    <row r="54" spans="3:21" ht="22.5" customHeight="1" x14ac:dyDescent="0.15">
      <c r="C54" s="366"/>
      <c r="D54" s="365"/>
      <c r="E54" s="486"/>
      <c r="F54" s="502" t="s">
        <v>374</v>
      </c>
      <c r="G54" s="503"/>
      <c r="H54" s="504"/>
      <c r="I54" s="505" t="s">
        <v>375</v>
      </c>
      <c r="J54" s="506"/>
      <c r="K54" s="506"/>
      <c r="L54" s="507">
        <v>797</v>
      </c>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t="s">
        <v>457</v>
      </c>
      <c r="G59" s="525"/>
      <c r="H59" s="525"/>
      <c r="I59" s="525"/>
      <c r="J59" s="525"/>
      <c r="K59" s="525"/>
      <c r="L59" s="525"/>
      <c r="M59" s="525"/>
      <c r="N59" s="525"/>
      <c r="O59" s="526"/>
    </row>
    <row r="60" spans="3:21" ht="30" customHeight="1" x14ac:dyDescent="0.15">
      <c r="C60" s="543" t="s">
        <v>299</v>
      </c>
      <c r="D60" s="544"/>
      <c r="E60" s="545"/>
      <c r="F60" s="546" t="s">
        <v>396</v>
      </c>
      <c r="G60" s="547"/>
      <c r="H60" s="547"/>
      <c r="I60" s="547"/>
      <c r="J60" s="547"/>
      <c r="K60" s="547"/>
      <c r="L60" s="547"/>
      <c r="M60" s="547"/>
      <c r="N60" s="547"/>
      <c r="O60" s="548"/>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52"/>
      <c r="D62" s="549" t="s">
        <v>300</v>
      </c>
      <c r="E62" s="551"/>
      <c r="F62" s="551"/>
      <c r="G62" s="550"/>
      <c r="H62" s="549" t="s">
        <v>320</v>
      </c>
      <c r="I62" s="550"/>
      <c r="J62" s="549" t="s">
        <v>301</v>
      </c>
      <c r="K62" s="551"/>
      <c r="L62" s="550"/>
      <c r="M62" s="549" t="s">
        <v>321</v>
      </c>
      <c r="N62" s="551"/>
      <c r="O62" s="550"/>
      <c r="Q62" s="32"/>
    </row>
    <row r="63" spans="3:21" ht="24.75" customHeight="1" x14ac:dyDescent="0.15">
      <c r="C63" s="552"/>
      <c r="D63" s="532" t="s">
        <v>302</v>
      </c>
      <c r="E63" s="533"/>
      <c r="F63" s="533"/>
      <c r="G63" s="534"/>
      <c r="H63" s="467">
        <f>+別紙!AA9</f>
        <v>1808.8</v>
      </c>
      <c r="I63" s="294" t="s">
        <v>4</v>
      </c>
      <c r="J63" s="535" t="s">
        <v>326</v>
      </c>
      <c r="K63" s="536"/>
      <c r="L63" s="537"/>
      <c r="M63" s="527">
        <f>+別紙!AA14</f>
        <v>1808.8</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f>+別紙!AA15</f>
        <v>180</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1808.8</v>
      </c>
      <c r="N65" s="528"/>
      <c r="O65" s="465" t="s">
        <v>4</v>
      </c>
      <c r="P65" s="175"/>
      <c r="Q65" s="176"/>
      <c r="R65" s="176"/>
      <c r="S65" s="176"/>
    </row>
    <row r="66" spans="1:48" ht="24.75" customHeight="1" x14ac:dyDescent="0.15">
      <c r="C66" s="493"/>
      <c r="D66" s="532" t="s">
        <v>305</v>
      </c>
      <c r="E66" s="533"/>
      <c r="F66" s="533"/>
      <c r="G66" s="534"/>
      <c r="H66" s="467" t="str">
        <f>+別紙!AA12</f>
        <v>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38" t="s">
        <v>419</v>
      </c>
      <c r="D70" s="539"/>
      <c r="E70" s="539"/>
      <c r="F70" s="539"/>
      <c r="G70" s="539"/>
      <c r="H70" s="539"/>
      <c r="I70" s="539"/>
      <c r="J70" s="539"/>
      <c r="K70" s="539"/>
      <c r="L70" s="539"/>
      <c r="M70" s="539"/>
      <c r="N70" s="539"/>
      <c r="O70" s="539"/>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15"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15"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15"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abSelected="1" topLeftCell="A16" zoomScaleNormal="100" workbookViewId="0">
      <selection activeCell="D31" sqref="D31:F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3729.9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1800</v>
      </c>
      <c r="E24" s="699"/>
      <c r="F24" s="699"/>
      <c r="G24" s="212" t="s">
        <v>199</v>
      </c>
      <c r="H24" s="679">
        <f>+F12</f>
        <v>3729.9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3729.9</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3729.9</v>
      </c>
      <c r="Q27" s="684"/>
      <c r="R27" s="684"/>
      <c r="S27" s="684"/>
      <c r="T27" s="54" t="s">
        <v>38</v>
      </c>
      <c r="U27" s="74"/>
      <c r="V27" s="74"/>
      <c r="Y27" s="72" t="s">
        <v>39</v>
      </c>
      <c r="Z27" s="75"/>
      <c r="AH27" s="63"/>
      <c r="AI27" s="63"/>
      <c r="AJ27" s="63"/>
      <c r="AK27" s="63"/>
      <c r="AL27" s="649">
        <f>+AH18+P27</f>
        <v>3729.9</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3729.9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1800</v>
      </c>
      <c r="E29" s="699"/>
      <c r="F29" s="699"/>
      <c r="G29" s="212" t="s">
        <v>199</v>
      </c>
      <c r="H29" s="679">
        <f>+AL27</f>
        <v>3729.9</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180</v>
      </c>
      <c r="E30" s="699"/>
      <c r="F30" s="699"/>
      <c r="G30" s="212" t="s">
        <v>199</v>
      </c>
      <c r="H30" s="679">
        <f>+AL30</f>
        <v>4</v>
      </c>
      <c r="I30" s="680"/>
      <c r="J30" s="212" t="s">
        <v>199</v>
      </c>
      <c r="M30" s="654"/>
      <c r="P30" s="66"/>
      <c r="R30" s="683">
        <f>+ROUND(AA28,1)+ROUND(AA29,1)+ROUND(AA30,1)</f>
        <v>3729.9</v>
      </c>
      <c r="S30" s="684"/>
      <c r="T30" s="684"/>
      <c r="U30" s="684"/>
      <c r="V30" s="54" t="s">
        <v>16</v>
      </c>
      <c r="Y30" s="632" t="s">
        <v>187</v>
      </c>
      <c r="Z30" s="633"/>
      <c r="AA30" s="634"/>
      <c r="AB30" s="635"/>
      <c r="AC30" s="635"/>
      <c r="AD30" s="635"/>
      <c r="AE30" s="635"/>
      <c r="AF30" s="54" t="s">
        <v>13</v>
      </c>
      <c r="AL30" s="620">
        <v>4</v>
      </c>
      <c r="AM30" s="631"/>
      <c r="AN30" s="631"/>
      <c r="AO30" s="631"/>
      <c r="AP30" s="62" t="s">
        <v>13</v>
      </c>
      <c r="AS30" s="678"/>
      <c r="AT30" s="675"/>
      <c r="AU30" s="675"/>
      <c r="AV30" s="676"/>
      <c r="AW30" s="727"/>
    </row>
    <row r="31" spans="2:49" ht="27" customHeight="1" thickTop="1" thickBot="1" x14ac:dyDescent="0.2">
      <c r="B31" s="707" t="s">
        <v>227</v>
      </c>
      <c r="C31" s="708"/>
      <c r="D31" s="699">
        <v>1800</v>
      </c>
      <c r="E31" s="699"/>
      <c r="F31" s="699"/>
      <c r="G31" s="212" t="s">
        <v>199</v>
      </c>
      <c r="H31" s="679">
        <f>+AS24</f>
        <v>3729.9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15" customHeight="1" x14ac:dyDescent="0.15">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株式会社佐藤渡辺　神奈川営業所</v>
      </c>
      <c r="AG5" s="721"/>
      <c r="AH5" s="721"/>
      <c r="AI5" s="721"/>
      <c r="AJ5" s="721"/>
      <c r="AK5" s="721"/>
      <c r="AL5" s="721"/>
      <c r="AM5" s="721"/>
      <c r="AN5" s="721"/>
      <c r="AO5" s="721"/>
      <c r="AP5" s="721"/>
      <c r="AQ5" s="721"/>
      <c r="AR5" s="721"/>
      <c r="AS5" s="721"/>
      <c r="AT5" s="721"/>
      <c r="AU5" s="721"/>
      <c r="AV5" s="295"/>
      <c r="AW5" s="665"/>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15" customHeight="1" thickBot="1" x14ac:dyDescent="0.2">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19" zoomScale="70" zoomScaleNormal="70" workbookViewId="0"/>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15">
      <c r="B4" s="778"/>
      <c r="C4" s="778"/>
      <c r="D4" s="778"/>
      <c r="E4" s="778"/>
      <c r="F4" s="778"/>
      <c r="G4" s="122"/>
      <c r="H4" s="122"/>
      <c r="I4" s="122"/>
      <c r="J4" s="122"/>
      <c r="K4" s="122"/>
      <c r="Y4" s="782" t="s">
        <v>329</v>
      </c>
      <c r="Z4" s="124" t="s">
        <v>113</v>
      </c>
      <c r="AA4" s="125" t="s">
        <v>114</v>
      </c>
    </row>
    <row r="5" spans="2:27" ht="14.1" customHeight="1" thickBot="1" x14ac:dyDescent="0.2">
      <c r="C5" s="122"/>
      <c r="D5" s="122"/>
      <c r="E5" s="122"/>
      <c r="F5" s="122"/>
      <c r="G5" s="122"/>
      <c r="H5" s="122"/>
      <c r="I5" s="122"/>
      <c r="J5" s="122"/>
      <c r="K5" s="122"/>
      <c r="Y5" s="783"/>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79"/>
      <c r="N6" s="779"/>
      <c r="O6" s="97" t="s">
        <v>97</v>
      </c>
      <c r="P6" s="784" t="str">
        <f>+表紙!F47</f>
        <v>株式会社佐藤渡辺　神奈川営業所</v>
      </c>
      <c r="Q6" s="784"/>
      <c r="R6" s="784"/>
      <c r="S6" s="784"/>
      <c r="T6" s="784"/>
      <c r="U6" s="784"/>
      <c r="V6" s="779"/>
      <c r="W6" s="779"/>
      <c r="X6" s="779"/>
      <c r="Y6" s="779"/>
      <c r="Z6" s="779"/>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80" t="s">
        <v>233</v>
      </c>
      <c r="D9" s="780"/>
      <c r="E9" s="780"/>
      <c r="F9" s="781"/>
      <c r="G9" s="398">
        <f>IF(ｱ.燃え殻!D24&gt;0,ｱ.燃え殻!D24,IF(G$19&gt;0,"0",0))</f>
        <v>0</v>
      </c>
      <c r="H9" s="398">
        <f>IF(ｲ.汚泥!D24&gt;0,ｲ.汚泥!D24,IF(H$19&gt;0,"0",0))</f>
        <v>8.8000000000000007</v>
      </c>
      <c r="I9" s="398">
        <f>IF(ｳ.廃油!D24&gt;0,ｳ.廃油!D24,IF(I$19&gt;0,"0",0))</f>
        <v>0</v>
      </c>
      <c r="J9" s="398">
        <f>IF(ｴ.廃酸!$D24&gt;0,ｴ.廃酸!D24,IF(J$19&gt;0,"0",0))</f>
        <v>0</v>
      </c>
      <c r="K9" s="398">
        <f>IF(ｵ.廃ｱﾙｶﾘ!$D24&gt;0,ｵ.廃ｱﾙｶﾘ!D24,IF(K$19&gt;0,"0",0))</f>
        <v>0</v>
      </c>
      <c r="L9" s="398">
        <f>IF(ｶ.廃ﾌﾟﾗ類!D24&gt;0,ｶ.廃ﾌﾟﾗ類!D24,IF(L$19&gt;0,"0",0))</f>
        <v>0</v>
      </c>
      <c r="M9" s="398">
        <f>IF(ｷ.紙くず!D24&gt;0,ｷ.紙くず!D24,IF(M$19&gt;0,"0",0))</f>
        <v>0</v>
      </c>
      <c r="N9" s="398">
        <f>IF(ｸ.木くず!D24&gt;0,ｸ.木くず!D24,IF(N$19&gt;0,"0",0))</f>
        <v>0</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0</v>
      </c>
      <c r="T9" s="398">
        <f>IF(ｾ.ｶﾞﾗｽ･ｺﾝｸﾘ･陶磁器くず!D24&gt;0,ｾ.ｶﾞﾗｽ･ｺﾝｸﾘ･陶磁器くず!D24,IF(T$19&gt;0,"0",0))</f>
        <v>0</v>
      </c>
      <c r="U9" s="398">
        <f>IF(ｿ.鉱さい!D24&gt;0,ｿ.鉱さい!D24,IF(U$19&gt;0,"0",0))</f>
        <v>0</v>
      </c>
      <c r="V9" s="398">
        <f>IF(ﾀ.がれき類!D24&gt;0,ﾀ.がれき類!D24,IF(V$19&gt;0,"0",0))</f>
        <v>1800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0</v>
      </c>
      <c r="AA9" s="400">
        <f>IF(SUM(G9:Z9)&gt;0,SUM(G9:Z9),IF(AA$19&gt;0,"0",0))</f>
        <v>1808.8</v>
      </c>
    </row>
    <row r="10" spans="2:27" ht="24" customHeight="1" x14ac:dyDescent="0.15">
      <c r="B10" s="184" t="s">
        <v>355</v>
      </c>
      <c r="C10" s="773" t="s">
        <v>322</v>
      </c>
      <c r="D10" s="773"/>
      <c r="E10" s="773"/>
      <c r="F10" s="774"/>
      <c r="G10" s="401">
        <f>IF(ｱ.燃え殻!D25&gt;0,ｱ.燃え殻!D25,IF(G$19&gt;0,"0",0))</f>
        <v>0</v>
      </c>
      <c r="H10" s="401" t="str">
        <f>IF(ｲ.汚泥!D25&gt;0,ｲ.汚泥!D25,IF(H$19&gt;0,"0",0))</f>
        <v>0</v>
      </c>
      <c r="I10" s="401">
        <f>IF(ｳ.廃油!D25&gt;0,ｳ.廃油!D25,IF(I$19&gt;0,"0",0))</f>
        <v>0</v>
      </c>
      <c r="J10" s="401">
        <f>IF(ｴ.廃酸!$D25&gt;0,ｴ.廃酸!D25,IF(J$19&gt;0,"0",0))</f>
        <v>0</v>
      </c>
      <c r="K10" s="401">
        <f>IF(ｵ.廃ｱﾙｶﾘ!$D25&gt;0,ｵ.廃ｱﾙｶﾘ!D25,IF(K$19&gt;0,"0",0))</f>
        <v>0</v>
      </c>
      <c r="L10" s="401">
        <f>IF(ｶ.廃ﾌﾟﾗ類!D25&gt;0,ｶ.廃ﾌﾟﾗ類!D25,IF(L$19&gt;0,"0",0))</f>
        <v>0</v>
      </c>
      <c r="M10" s="401">
        <f>IF(ｷ.紙くず!D25&gt;0,ｷ.紙くず!D25,IF(M$19&gt;0,"0",0))</f>
        <v>0</v>
      </c>
      <c r="N10" s="401">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f>IF(ｽ.金属くず!D25&gt;0,ｽ.金属くず!D25,IF(S$19&gt;0,"0",0))</f>
        <v>0</v>
      </c>
      <c r="T10" s="401">
        <f>IF(ｾ.ｶﾞﾗｽ･ｺﾝｸﾘ･陶磁器くず!D25&gt;0,ｾ.ｶﾞﾗｽ･ｺﾝｸﾘ･陶磁器くず!D25,IF(T$19&gt;0,"0",0))</f>
        <v>0</v>
      </c>
      <c r="U10" s="401">
        <f>IF(ｿ.鉱さい!D25&gt;0,ｿ.鉱さい!D25,IF(U$19&gt;0,"0",0))</f>
        <v>0</v>
      </c>
      <c r="V10" s="401" t="str">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f>IF(ﾄ.混合廃棄物その他!D25&gt;0,ﾄ.混合廃棄物その他!D25,IF(Z$19&gt;0,"0",0))</f>
        <v>0</v>
      </c>
      <c r="AA10" s="403" t="str">
        <f t="shared" ref="AA10:AA18" si="0">IF(SUM(G10:Z10)&gt;0,SUM(G10:Z10),IF(AA$19&gt;0,"0",0))</f>
        <v>0</v>
      </c>
    </row>
    <row r="11" spans="2:27" ht="24" customHeight="1" x14ac:dyDescent="0.15">
      <c r="B11" s="184" t="s">
        <v>356</v>
      </c>
      <c r="C11" s="775" t="s">
        <v>323</v>
      </c>
      <c r="D11" s="775"/>
      <c r="E11" s="775"/>
      <c r="F11" s="776"/>
      <c r="G11" s="404">
        <f>IF(ｱ.燃え殻!D26&gt;0,ｱ.燃え殻!D26,IF(G$19&gt;0,"0",0))</f>
        <v>0</v>
      </c>
      <c r="H11" s="404" t="str">
        <f>IF(ｲ.汚泥!D26&gt;0,ｲ.汚泥!D26,IF(H$19&gt;0,"0",0))</f>
        <v>0</v>
      </c>
      <c r="I11" s="404">
        <f>IF(ｳ.廃油!D26&gt;0,ｳ.廃油!D26,IF(I$19&gt;0,"0",0))</f>
        <v>0</v>
      </c>
      <c r="J11" s="404">
        <f>IF(ｴ.廃酸!$D26&gt;0,ｴ.廃酸!D26,IF(J$19&gt;0,"0",0))</f>
        <v>0</v>
      </c>
      <c r="K11" s="404">
        <f>IF(ｵ.廃ｱﾙｶﾘ!$D26&gt;0,ｵ.廃ｱﾙｶﾘ!D26,IF(K$19&gt;0,"0",0))</f>
        <v>0</v>
      </c>
      <c r="L11" s="404">
        <f>IF(ｶ.廃ﾌﾟﾗ類!D26&gt;0,ｶ.廃ﾌﾟﾗ類!D26,IF(L$19&gt;0,"0",0))</f>
        <v>0</v>
      </c>
      <c r="M11" s="404">
        <f>IF(ｷ.紙くず!D26&gt;0,ｷ.紙くず!D26,IF(M$19&gt;0,"0",0))</f>
        <v>0</v>
      </c>
      <c r="N11" s="404">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f>IF(ｽ.金属くず!D26&gt;0,ｽ.金属くず!D26,IF(S$19&gt;0,"0",0))</f>
        <v>0</v>
      </c>
      <c r="T11" s="404">
        <f>IF(ｾ.ｶﾞﾗｽ･ｺﾝｸﾘ･陶磁器くず!D26&gt;0,ｾ.ｶﾞﾗｽ･ｺﾝｸﾘ･陶磁器くず!D26,IF(T$19&gt;0,"0",0))</f>
        <v>0</v>
      </c>
      <c r="U11" s="404">
        <f>IF(ｿ.鉱さい!D26&gt;0,ｿ.鉱さい!D26,IF(U$19&gt;0,"0",0))</f>
        <v>0</v>
      </c>
      <c r="V11" s="404" t="str">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f>IF(ﾄ.混合廃棄物その他!D26&gt;0,ﾄ.混合廃棄物その他!D26,IF(Z$19&gt;0,"0",0))</f>
        <v>0</v>
      </c>
      <c r="AA11" s="406" t="str">
        <f t="shared" si="0"/>
        <v>0</v>
      </c>
    </row>
    <row r="12" spans="2:27" ht="24" customHeight="1" x14ac:dyDescent="0.15">
      <c r="B12" s="184">
        <v>4</v>
      </c>
      <c r="C12" s="775" t="s">
        <v>324</v>
      </c>
      <c r="D12" s="775"/>
      <c r="E12" s="775"/>
      <c r="F12" s="776"/>
      <c r="G12" s="404">
        <f>IF(ｱ.燃え殻!D27&gt;0,ｱ.燃え殻!D27,IF(G$19&gt;0,"0",0))</f>
        <v>0</v>
      </c>
      <c r="H12" s="404" t="str">
        <f>IF(ｲ.汚泥!D27&gt;0,ｲ.汚泥!D27,IF(H$19&gt;0,"0",0))</f>
        <v>0</v>
      </c>
      <c r="I12" s="404">
        <f>IF(ｳ.廃油!D27&gt;0,ｳ.廃油!D27,IF(I$19&gt;0,"0",0))</f>
        <v>0</v>
      </c>
      <c r="J12" s="404">
        <f>IF(ｴ.廃酸!$D27&gt;0,ｴ.廃酸!D27,IF(J$19&gt;0,"0",0))</f>
        <v>0</v>
      </c>
      <c r="K12" s="404">
        <f>IF(ｵ.廃ｱﾙｶﾘ!$D27&gt;0,ｵ.廃ｱﾙｶﾘ!D27,IF(K$19&gt;0,"0",0))</f>
        <v>0</v>
      </c>
      <c r="L12" s="404">
        <f>IF(ｶ.廃ﾌﾟﾗ類!D27&gt;0,ｶ.廃ﾌﾟﾗ類!D27,IF(L$19&gt;0,"0",0))</f>
        <v>0</v>
      </c>
      <c r="M12" s="404">
        <f>IF(ｷ.紙くず!D27&gt;0,ｷ.紙くず!D27,IF(M$19&gt;0,"0",0))</f>
        <v>0</v>
      </c>
      <c r="N12" s="404">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f>IF(ｽ.金属くず!D27&gt;0,ｽ.金属くず!D27,IF(S$19&gt;0,"0",0))</f>
        <v>0</v>
      </c>
      <c r="T12" s="404">
        <f>IF(ｾ.ｶﾞﾗｽ･ｺﾝｸﾘ･陶磁器くず!D27&gt;0,ｾ.ｶﾞﾗｽ･ｺﾝｸﾘ･陶磁器くず!D27,IF(T$19&gt;0,"0",0))</f>
        <v>0</v>
      </c>
      <c r="U12" s="404">
        <f>IF(ｿ.鉱さい!D27&gt;0,ｿ.鉱さい!D27,IF(U$19&gt;0,"0",0))</f>
        <v>0</v>
      </c>
      <c r="V12" s="404" t="str">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f>IF(ﾄ.混合廃棄物その他!D27&gt;0,ﾄ.混合廃棄物その他!D27,IF(Z$19&gt;0,"0",0))</f>
        <v>0</v>
      </c>
      <c r="AA12" s="406" t="str">
        <f t="shared" si="0"/>
        <v>0</v>
      </c>
    </row>
    <row r="13" spans="2:27" ht="24" customHeight="1" x14ac:dyDescent="0.15">
      <c r="B13" s="184" t="s">
        <v>229</v>
      </c>
      <c r="C13" s="777" t="s">
        <v>325</v>
      </c>
      <c r="D13" s="742"/>
      <c r="E13" s="742"/>
      <c r="F13" s="743"/>
      <c r="G13" s="404">
        <f>IF(ｱ.燃え殻!D28&gt;0,ｱ.燃え殻!D28,IF(G$19&gt;0,"0",0))</f>
        <v>0</v>
      </c>
      <c r="H13" s="404" t="str">
        <f>IF(ｲ.汚泥!D28&gt;0,ｲ.汚泥!D28,IF(H$19&gt;0,"0",0))</f>
        <v>0</v>
      </c>
      <c r="I13" s="404">
        <f>IF(ｳ.廃油!D28&gt;0,ｳ.廃油!D28,IF(I$19&gt;0,"0",0))</f>
        <v>0</v>
      </c>
      <c r="J13" s="404">
        <f>IF(ｴ.廃酸!$D28&gt;0,ｴ.廃酸!D28,IF(J$19&gt;0,"0",0))</f>
        <v>0</v>
      </c>
      <c r="K13" s="404">
        <f>IF(ｵ.廃ｱﾙｶﾘ!$D28&gt;0,ｵ.廃ｱﾙｶﾘ!D28,IF(K$19&gt;0,"0",0))</f>
        <v>0</v>
      </c>
      <c r="L13" s="404">
        <f>IF(ｶ.廃ﾌﾟﾗ類!D28&gt;0,ｶ.廃ﾌﾟﾗ類!D28,IF(L$19&gt;0,"0",0))</f>
        <v>0</v>
      </c>
      <c r="M13" s="404">
        <f>IF(ｷ.紙くず!D28&gt;0,ｷ.紙くず!D28,IF(M$19&gt;0,"0",0))</f>
        <v>0</v>
      </c>
      <c r="N13" s="404">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f>IF(ｽ.金属くず!D28&gt;0,ｽ.金属くず!D28,IF(S$19&gt;0,"0",0))</f>
        <v>0</v>
      </c>
      <c r="T13" s="404">
        <f>IF(ｾ.ｶﾞﾗｽ･ｺﾝｸﾘ･陶磁器くず!D28&gt;0,ｾ.ｶﾞﾗｽ･ｺﾝｸﾘ･陶磁器くず!D28,IF(T$19&gt;0,"0",0))</f>
        <v>0</v>
      </c>
      <c r="U13" s="404">
        <f>IF(ｿ.鉱さい!D28&gt;0,ｿ.鉱さい!D28,IF(U$19&gt;0,"0",0))</f>
        <v>0</v>
      </c>
      <c r="V13" s="404" t="str">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f>IF(ﾄ.混合廃棄物その他!D28&gt;0,ﾄ.混合廃棄物その他!D28,IF(Z$19&gt;0,"0",0))</f>
        <v>0</v>
      </c>
      <c r="AA13" s="406" t="str">
        <f t="shared" si="0"/>
        <v>0</v>
      </c>
    </row>
    <row r="14" spans="2:27" ht="24" customHeight="1" x14ac:dyDescent="0.15">
      <c r="B14" s="184" t="s">
        <v>230</v>
      </c>
      <c r="C14" s="775" t="s">
        <v>243</v>
      </c>
      <c r="D14" s="775"/>
      <c r="E14" s="775"/>
      <c r="F14" s="776"/>
      <c r="G14" s="404">
        <f>IF(ｱ.燃え殻!D29&gt;0,ｱ.燃え殻!D29,IF(G$19&gt;0,"0",0))</f>
        <v>0</v>
      </c>
      <c r="H14" s="404">
        <f>IF(ｲ.汚泥!D29&gt;0,ｲ.汚泥!D29,IF(H$19&gt;0,"0",0))</f>
        <v>8.8000000000000007</v>
      </c>
      <c r="I14" s="404">
        <f>IF(ｳ.廃油!D29&gt;0,ｳ.廃油!D29,IF(I$19&gt;0,"0",0))</f>
        <v>0</v>
      </c>
      <c r="J14" s="404">
        <f>IF(ｴ.廃酸!$D29&gt;0,ｴ.廃酸!D29,IF(J$19&gt;0,"0",0))</f>
        <v>0</v>
      </c>
      <c r="K14" s="404">
        <f>IF(ｵ.廃ｱﾙｶﾘ!$D29&gt;0,ｵ.廃ｱﾙｶﾘ!D29,IF(K$19&gt;0,"0",0))</f>
        <v>0</v>
      </c>
      <c r="L14" s="404">
        <f>IF(ｶ.廃ﾌﾟﾗ類!D29&gt;0,ｶ.廃ﾌﾟﾗ類!D29,IF(L$19&gt;0,"0",0))</f>
        <v>0</v>
      </c>
      <c r="M14" s="404">
        <f>IF(ｷ.紙くず!D29&gt;0,ｷ.紙くず!D29,IF(M$19&gt;0,"0",0))</f>
        <v>0</v>
      </c>
      <c r="N14" s="404">
        <f>IF(ｸ.木くず!D29&gt;0,ｸ.木くず!D29,IF(N$19&gt;0,"0",0))</f>
        <v>0</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0</v>
      </c>
      <c r="T14" s="404">
        <f>IF(ｾ.ｶﾞﾗｽ･ｺﾝｸﾘ･陶磁器くず!D29&gt;0,ｾ.ｶﾞﾗｽ･ｺﾝｸﾘ･陶磁器くず!D29,IF(T$19&gt;0,"0",0))</f>
        <v>0</v>
      </c>
      <c r="U14" s="404">
        <f>IF(ｿ.鉱さい!D29&gt;0,ｿ.鉱さい!D29,IF(U$19&gt;0,"0",0))</f>
        <v>0</v>
      </c>
      <c r="V14" s="404">
        <f>IF(ﾀ.がれき類!D29&gt;0,ﾀ.がれき類!D29,IF(V$19&gt;0,"0",0))</f>
        <v>1800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0</v>
      </c>
      <c r="AA14" s="406">
        <f t="shared" si="0"/>
        <v>1808.8</v>
      </c>
    </row>
    <row r="15" spans="2:27" ht="24" customHeight="1" x14ac:dyDescent="0.15">
      <c r="B15" s="184" t="s">
        <v>246</v>
      </c>
      <c r="C15" s="775" t="s">
        <v>244</v>
      </c>
      <c r="D15" s="775"/>
      <c r="E15" s="775"/>
      <c r="F15" s="776"/>
      <c r="G15" s="404">
        <f>IF(ｱ.燃え殻!D30&gt;0,ｱ.燃え殻!D30,IF(G$19&gt;0,"0",0))</f>
        <v>0</v>
      </c>
      <c r="H15" s="404" t="str">
        <f>IF(ｲ.汚泥!D30&gt;0,ｲ.汚泥!D30,IF(H$19&gt;0,"0",0))</f>
        <v>0</v>
      </c>
      <c r="I15" s="404">
        <f>IF(ｳ.廃油!D30&gt;0,ｳ.廃油!D30,IF(I$19&gt;0,"0",0))</f>
        <v>0</v>
      </c>
      <c r="J15" s="404">
        <f>IF(ｴ.廃酸!$D30&gt;0,ｴ.廃酸!D30,IF(J$19&gt;0,"0",0))</f>
        <v>0</v>
      </c>
      <c r="K15" s="404">
        <f>IF(ｵ.廃ｱﾙｶﾘ!$D30&gt;0,ｵ.廃ｱﾙｶﾘ!D30,IF(K$19&gt;0,"0",0))</f>
        <v>0</v>
      </c>
      <c r="L15" s="404">
        <f>IF(ｶ.廃ﾌﾟﾗ類!D30&gt;0,ｶ.廃ﾌﾟﾗ類!D30,IF(L$19&gt;0,"0",0))</f>
        <v>0</v>
      </c>
      <c r="M15" s="404">
        <f>IF(ｷ.紙くず!D30&gt;0,ｷ.紙くず!D30,IF(M$19&gt;0,"0",0))</f>
        <v>0</v>
      </c>
      <c r="N15" s="404">
        <f>IF(ｸ.木くず!D30&gt;0,ｸ.木くず!D30,IF(N$19&gt;0,"0",0))</f>
        <v>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f>IF(ｽ.金属くず!D30&gt;0,ｽ.金属くず!D30,IF(S$19&gt;0,"0",0))</f>
        <v>0</v>
      </c>
      <c r="T15" s="404">
        <f>IF(ｾ.ｶﾞﾗｽ･ｺﾝｸﾘ･陶磁器くず!D30&gt;0,ｾ.ｶﾞﾗｽ･ｺﾝｸﾘ･陶磁器くず!D30,IF(T$19&gt;0,"0",0))</f>
        <v>0</v>
      </c>
      <c r="U15" s="404">
        <f>IF(ｿ.鉱さい!D30&gt;0,ｿ.鉱さい!D30,IF(U$19&gt;0,"0",0))</f>
        <v>0</v>
      </c>
      <c r="V15" s="404">
        <f>IF(ﾀ.がれき類!D30&gt;0,ﾀ.がれき類!D30,IF(V$19&gt;0,"0",0))</f>
        <v>180</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0</v>
      </c>
      <c r="AA15" s="406">
        <f t="shared" si="0"/>
        <v>180</v>
      </c>
    </row>
    <row r="16" spans="2:27" ht="24" customHeight="1" x14ac:dyDescent="0.15">
      <c r="B16" s="184" t="s">
        <v>247</v>
      </c>
      <c r="C16" s="775" t="s">
        <v>245</v>
      </c>
      <c r="D16" s="775"/>
      <c r="E16" s="775"/>
      <c r="F16" s="776"/>
      <c r="G16" s="404">
        <f>IF(ｱ.燃え殻!D31&gt;0,ｱ.燃え殻!D31,IF(G$19&gt;0,"0",0))</f>
        <v>0</v>
      </c>
      <c r="H16" s="404">
        <f>IF(ｲ.汚泥!D31&gt;0,ｲ.汚泥!D31,IF(H$19&gt;0,"0",0))</f>
        <v>8.8000000000000007</v>
      </c>
      <c r="I16" s="404">
        <f>IF(ｳ.廃油!D31&gt;0,ｳ.廃油!D31,IF(I$19&gt;0,"0",0))</f>
        <v>0</v>
      </c>
      <c r="J16" s="404">
        <f>IF(ｴ.廃酸!$D31&gt;0,ｴ.廃酸!D31,IF(J$19&gt;0,"0",0))</f>
        <v>0</v>
      </c>
      <c r="K16" s="404">
        <f>IF(ｵ.廃ｱﾙｶﾘ!$D31&gt;0,ｵ.廃ｱﾙｶﾘ!D31,IF(K$19&gt;0,"0",0))</f>
        <v>0</v>
      </c>
      <c r="L16" s="404">
        <f>IF(ｶ.廃ﾌﾟﾗ類!D31&gt;0,ｶ.廃ﾌﾟﾗ類!D31,IF(L$19&gt;0,"0",0))</f>
        <v>0</v>
      </c>
      <c r="M16" s="404">
        <f>IF(ｷ.紙くず!D31&gt;0,ｷ.紙くず!D31,IF(M$19&gt;0,"0",0))</f>
        <v>0</v>
      </c>
      <c r="N16" s="404">
        <f>IF(ｸ.木くず!D31&gt;0,ｸ.木くず!D31,IF(N$19&gt;0,"0",0))</f>
        <v>0</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0</v>
      </c>
      <c r="T16" s="404">
        <f>IF(ｾ.ｶﾞﾗｽ･ｺﾝｸﾘ･陶磁器くず!D31&gt;0,ｾ.ｶﾞﾗｽ･ｺﾝｸﾘ･陶磁器くず!D31,IF(T$19&gt;0,"0",0))</f>
        <v>0</v>
      </c>
      <c r="U16" s="404">
        <f>IF(ｿ.鉱さい!D31&gt;0,ｿ.鉱さい!D31,IF(U$19&gt;0,"0",0))</f>
        <v>0</v>
      </c>
      <c r="V16" s="404">
        <f>IF(ﾀ.がれき類!D31&gt;0,ﾀ.がれき類!D31,IF(V$19&gt;0,"0",0))</f>
        <v>1800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0</v>
      </c>
      <c r="AA16" s="406">
        <f t="shared" si="0"/>
        <v>1808.8</v>
      </c>
    </row>
    <row r="17" spans="2:27" ht="24" customHeight="1" x14ac:dyDescent="0.15">
      <c r="B17" s="184"/>
      <c r="C17" s="775" t="s">
        <v>444</v>
      </c>
      <c r="D17" s="775"/>
      <c r="E17" s="775"/>
      <c r="F17" s="776"/>
      <c r="G17" s="404">
        <f>IF(ｱ.燃え殻!D32&gt;0,ｱ.燃え殻!D32,IF(G$19&gt;0,"0",0))</f>
        <v>0</v>
      </c>
      <c r="H17" s="404" t="str">
        <f>IF(ｲ.汚泥!D32&gt;0,ｲ.汚泥!D32,IF(H$19&gt;0,"0",0))</f>
        <v>0</v>
      </c>
      <c r="I17" s="404">
        <f>IF(ｳ.廃油!D32&gt;0,ｳ.廃油!D32,IF(I$19&gt;0,"0",0))</f>
        <v>0</v>
      </c>
      <c r="J17" s="404">
        <f>IF(ｴ.廃酸!$D32&gt;0,ｴ.廃酸!D32,IF(J$19&gt;0,"0",0))</f>
        <v>0</v>
      </c>
      <c r="K17" s="404">
        <f>IF(ｵ.廃ｱﾙｶﾘ!$D32&gt;0,ｵ.廃ｱﾙｶﾘ!D32,IF(K$19&gt;0,"0",0))</f>
        <v>0</v>
      </c>
      <c r="L17" s="404">
        <f>IF(ｶ.廃ﾌﾟﾗ類!D32&gt;0,ｶ.廃ﾌﾟﾗ類!D32,IF(L$19&gt;0,"0",0))</f>
        <v>0</v>
      </c>
      <c r="M17" s="404">
        <f>IF(ｷ.紙くず!D32&gt;0,ｷ.紙くず!D32,IF(M$19&gt;0,"0",0))</f>
        <v>0</v>
      </c>
      <c r="N17" s="404">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f>IF(ｽ.金属くず!D32&gt;0,ｽ.金属くず!D32,IF(S$19&gt;0,"0",0))</f>
        <v>0</v>
      </c>
      <c r="T17" s="404">
        <f>IF(ｾ.ｶﾞﾗｽ･ｺﾝｸﾘ･陶磁器くず!D32&gt;0,ｾ.ｶﾞﾗｽ･ｺﾝｸﾘ･陶磁器くず!D32,IF(T$19&gt;0,"0",0))</f>
        <v>0</v>
      </c>
      <c r="U17" s="404">
        <f>IF(ｿ.鉱さい!D32&gt;0,ｿ.鉱さい!D32,IF(U$19&gt;0,"0",0))</f>
        <v>0</v>
      </c>
      <c r="V17" s="404" t="str">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f>IF(ﾄ.混合廃棄物その他!D32&gt;0,ﾄ.混合廃棄物その他!D32,IF(Z$19&gt;0,"0",0))</f>
        <v>0</v>
      </c>
      <c r="AA17" s="406" t="str">
        <f t="shared" si="0"/>
        <v>0</v>
      </c>
    </row>
    <row r="18" spans="2:27" ht="24" customHeight="1" thickBot="1" x14ac:dyDescent="0.2">
      <c r="B18" s="185"/>
      <c r="C18" s="215" t="s">
        <v>271</v>
      </c>
      <c r="D18" s="771" t="s">
        <v>394</v>
      </c>
      <c r="E18" s="771"/>
      <c r="F18" s="772"/>
      <c r="G18" s="407">
        <f>IF(ｱ.燃え殻!D33&gt;0,ｱ.燃え殻!D33,IF(G$19&gt;0,"0",0))</f>
        <v>0</v>
      </c>
      <c r="H18" s="407" t="str">
        <f>IF(ｲ.汚泥!D33&gt;0,ｲ.汚泥!D33,IF(H$19&gt;0,"0",0))</f>
        <v>0</v>
      </c>
      <c r="I18" s="407">
        <f>IF(ｳ.廃油!D33&gt;0,ｳ.廃油!D33,IF(I$19&gt;0,"0",0))</f>
        <v>0</v>
      </c>
      <c r="J18" s="407">
        <f>IF(ｴ.廃酸!$D33&gt;0,ｴ.廃酸!D33,IF(J$19&gt;0,"0",0))</f>
        <v>0</v>
      </c>
      <c r="K18" s="407">
        <f>IF(ｵ.廃ｱﾙｶﾘ!$D33&gt;0,ｵ.廃ｱﾙｶﾘ!D33,IF(K$19&gt;0,"0",0))</f>
        <v>0</v>
      </c>
      <c r="L18" s="407">
        <f>IF(ｶ.廃ﾌﾟﾗ類!D33&gt;0,ｶ.廃ﾌﾟﾗ類!D33,IF(L$19&gt;0,"0",0))</f>
        <v>0</v>
      </c>
      <c r="M18" s="407">
        <f>IF(ｷ.紙くず!D33&gt;0,ｷ.紙くず!D33,IF(M$19&gt;0,"0",0))</f>
        <v>0</v>
      </c>
      <c r="N18" s="407">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f>IF(ｽ.金属くず!D33&gt;0,ｽ.金属くず!D33,IF(S$19&gt;0,"0",0))</f>
        <v>0</v>
      </c>
      <c r="T18" s="407">
        <f>IF(ｾ.ｶﾞﾗｽ･ｺﾝｸﾘ･陶磁器くず!D33&gt;0,ｾ.ｶﾞﾗｽ･ｺﾝｸﾘ･陶磁器くず!D33,IF(T$19&gt;0,"0",0))</f>
        <v>0</v>
      </c>
      <c r="U18" s="407">
        <f>IF(ｿ.鉱さい!D33&gt;0,ｿ.鉱さい!D33,IF(U$19&gt;0,"0",0))</f>
        <v>0</v>
      </c>
      <c r="V18" s="407" t="str">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f>IF(ﾄ.混合廃棄物その他!D33&gt;0,ﾄ.混合廃棄物その他!D33,IF(Z$19&gt;0,"0",0))</f>
        <v>0</v>
      </c>
      <c r="AA18" s="409" t="str">
        <f t="shared" si="0"/>
        <v>0</v>
      </c>
    </row>
    <row r="19" spans="2:27" ht="24" customHeight="1" thickTop="1" x14ac:dyDescent="0.15">
      <c r="B19" s="181"/>
      <c r="C19" s="186" t="s">
        <v>336</v>
      </c>
      <c r="D19" s="761" t="s">
        <v>337</v>
      </c>
      <c r="E19" s="761"/>
      <c r="F19" s="762"/>
      <c r="G19" s="410">
        <f t="shared" ref="G19:Z19" si="1">+G37+G25+G23+G22+G21-G20</f>
        <v>0</v>
      </c>
      <c r="H19" s="410">
        <f t="shared" si="1"/>
        <v>9.1999999999999993</v>
      </c>
      <c r="I19" s="410">
        <f t="shared" si="1"/>
        <v>0</v>
      </c>
      <c r="J19" s="410">
        <f t="shared" si="1"/>
        <v>0</v>
      </c>
      <c r="K19" s="410">
        <f t="shared" si="1"/>
        <v>0</v>
      </c>
      <c r="L19" s="410">
        <f t="shared" si="1"/>
        <v>0</v>
      </c>
      <c r="M19" s="410">
        <f t="shared" si="1"/>
        <v>0</v>
      </c>
      <c r="N19" s="410">
        <f t="shared" si="1"/>
        <v>0</v>
      </c>
      <c r="O19" s="410">
        <f t="shared" si="1"/>
        <v>0</v>
      </c>
      <c r="P19" s="410">
        <f t="shared" si="1"/>
        <v>0</v>
      </c>
      <c r="Q19" s="410">
        <f t="shared" si="1"/>
        <v>0</v>
      </c>
      <c r="R19" s="410">
        <f t="shared" si="1"/>
        <v>0</v>
      </c>
      <c r="S19" s="410">
        <f t="shared" si="1"/>
        <v>0</v>
      </c>
      <c r="T19" s="410">
        <f t="shared" si="1"/>
        <v>0</v>
      </c>
      <c r="U19" s="410">
        <f t="shared" si="1"/>
        <v>0</v>
      </c>
      <c r="V19" s="410">
        <f t="shared" si="1"/>
        <v>3729.9</v>
      </c>
      <c r="W19" s="410">
        <f t="shared" si="1"/>
        <v>0</v>
      </c>
      <c r="X19" s="410">
        <f t="shared" si="1"/>
        <v>0</v>
      </c>
      <c r="Y19" s="410">
        <f t="shared" si="1"/>
        <v>0</v>
      </c>
      <c r="Z19" s="411">
        <f t="shared" si="1"/>
        <v>0</v>
      </c>
      <c r="AA19" s="412">
        <f t="shared" ref="AA19:AA25" si="2">SUM(G19:Z19)</f>
        <v>3739.1</v>
      </c>
    </row>
    <row r="20" spans="2:27" ht="24" customHeight="1" thickBot="1" x14ac:dyDescent="0.2">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46" t="s">
        <v>174</v>
      </c>
      <c r="D37" s="136" t="s">
        <v>180</v>
      </c>
      <c r="E37" s="753" t="s">
        <v>237</v>
      </c>
      <c r="F37" s="754"/>
      <c r="G37" s="446">
        <f t="shared" ref="G37:Z37" si="8">+G38+G42</f>
        <v>0</v>
      </c>
      <c r="H37" s="446">
        <f t="shared" si="8"/>
        <v>9.1999999999999993</v>
      </c>
      <c r="I37" s="446">
        <f t="shared" si="8"/>
        <v>0</v>
      </c>
      <c r="J37" s="446">
        <f t="shared" si="8"/>
        <v>0</v>
      </c>
      <c r="K37" s="446">
        <f t="shared" si="8"/>
        <v>0</v>
      </c>
      <c r="L37" s="446">
        <f t="shared" si="8"/>
        <v>0</v>
      </c>
      <c r="M37" s="446">
        <f t="shared" si="8"/>
        <v>0</v>
      </c>
      <c r="N37" s="446">
        <f t="shared" si="8"/>
        <v>0</v>
      </c>
      <c r="O37" s="446">
        <f t="shared" si="8"/>
        <v>0</v>
      </c>
      <c r="P37" s="446">
        <f t="shared" si="8"/>
        <v>0</v>
      </c>
      <c r="Q37" s="446">
        <f t="shared" si="8"/>
        <v>0</v>
      </c>
      <c r="R37" s="446">
        <f t="shared" si="8"/>
        <v>0</v>
      </c>
      <c r="S37" s="446">
        <f t="shared" si="8"/>
        <v>0</v>
      </c>
      <c r="T37" s="446">
        <f t="shared" si="8"/>
        <v>0</v>
      </c>
      <c r="U37" s="446">
        <f t="shared" si="8"/>
        <v>0</v>
      </c>
      <c r="V37" s="446">
        <f t="shared" si="8"/>
        <v>3729.9</v>
      </c>
      <c r="W37" s="446">
        <f t="shared" si="8"/>
        <v>0</v>
      </c>
      <c r="X37" s="446">
        <f t="shared" si="8"/>
        <v>0</v>
      </c>
      <c r="Y37" s="446">
        <f t="shared" si="8"/>
        <v>0</v>
      </c>
      <c r="Z37" s="447">
        <f t="shared" si="8"/>
        <v>0</v>
      </c>
      <c r="AA37" s="448">
        <f t="shared" si="4"/>
        <v>3739.1</v>
      </c>
    </row>
    <row r="38" spans="2:27" ht="24" customHeight="1" x14ac:dyDescent="0.15">
      <c r="B38" s="182"/>
      <c r="C38" s="746"/>
      <c r="D38" s="225"/>
      <c r="E38" s="223" t="s">
        <v>264</v>
      </c>
      <c r="F38" s="474"/>
      <c r="G38" s="437">
        <f t="shared" ref="G38:Z38" si="9">SUM(G39:G41)</f>
        <v>0</v>
      </c>
      <c r="H38" s="437">
        <f t="shared" si="9"/>
        <v>9.1999999999999993</v>
      </c>
      <c r="I38" s="437">
        <f t="shared" si="9"/>
        <v>0</v>
      </c>
      <c r="J38" s="437">
        <f t="shared" si="9"/>
        <v>0</v>
      </c>
      <c r="K38" s="437">
        <f t="shared" si="9"/>
        <v>0</v>
      </c>
      <c r="L38" s="437">
        <f t="shared" si="9"/>
        <v>0</v>
      </c>
      <c r="M38" s="437">
        <f t="shared" si="9"/>
        <v>0</v>
      </c>
      <c r="N38" s="437">
        <f t="shared" si="9"/>
        <v>0</v>
      </c>
      <c r="O38" s="437">
        <f t="shared" si="9"/>
        <v>0</v>
      </c>
      <c r="P38" s="437">
        <f t="shared" si="9"/>
        <v>0</v>
      </c>
      <c r="Q38" s="437">
        <f t="shared" si="9"/>
        <v>0</v>
      </c>
      <c r="R38" s="437">
        <f t="shared" si="9"/>
        <v>0</v>
      </c>
      <c r="S38" s="437">
        <f t="shared" si="9"/>
        <v>0</v>
      </c>
      <c r="T38" s="437">
        <f t="shared" si="9"/>
        <v>0</v>
      </c>
      <c r="U38" s="437">
        <f t="shared" si="9"/>
        <v>0</v>
      </c>
      <c r="V38" s="437">
        <f t="shared" si="9"/>
        <v>3729.9</v>
      </c>
      <c r="W38" s="437">
        <f t="shared" si="9"/>
        <v>0</v>
      </c>
      <c r="X38" s="437">
        <f t="shared" si="9"/>
        <v>0</v>
      </c>
      <c r="Y38" s="437">
        <f t="shared" si="9"/>
        <v>0</v>
      </c>
      <c r="Z38" s="438">
        <f t="shared" si="9"/>
        <v>0</v>
      </c>
      <c r="AA38" s="439">
        <f t="shared" si="4"/>
        <v>3739.1</v>
      </c>
    </row>
    <row r="39" spans="2:27" ht="24" customHeight="1" x14ac:dyDescent="0.15">
      <c r="B39" s="182"/>
      <c r="C39" s="746"/>
      <c r="D39" s="226"/>
      <c r="E39" s="221"/>
      <c r="F39" s="219" t="s">
        <v>236</v>
      </c>
      <c r="G39" s="440">
        <f>+ｱ.燃え殻!$AA$28</f>
        <v>0</v>
      </c>
      <c r="H39" s="440">
        <f>+ｲ.汚泥!$AA$28</f>
        <v>9.1999999999999993</v>
      </c>
      <c r="I39" s="440">
        <f>+ｳ.廃油!$AA$28</f>
        <v>0</v>
      </c>
      <c r="J39" s="440">
        <f>+ｴ.廃酸!$AA$28</f>
        <v>0</v>
      </c>
      <c r="K39" s="440">
        <f>+ｵ.廃ｱﾙｶﾘ!$AA$28</f>
        <v>0</v>
      </c>
      <c r="L39" s="440">
        <f>+ｶ.廃ﾌﾟﾗ類!$AA$28</f>
        <v>0</v>
      </c>
      <c r="M39" s="440">
        <f>+ｷ.紙くず!$AA$28</f>
        <v>0</v>
      </c>
      <c r="N39" s="440">
        <f>+ｸ.木くず!$AA$28</f>
        <v>0</v>
      </c>
      <c r="O39" s="440">
        <f>+ｹ.繊維くず!$AA$28</f>
        <v>0</v>
      </c>
      <c r="P39" s="440">
        <f>+ｺ.動植物性残さ!$AA$28</f>
        <v>0</v>
      </c>
      <c r="Q39" s="440">
        <f>+ｻ.動物系固形不要物!$AA$28</f>
        <v>0</v>
      </c>
      <c r="R39" s="440">
        <f>+ｼ.ｺﾞﾑくず!$AA$28</f>
        <v>0</v>
      </c>
      <c r="S39" s="440">
        <f>+ｽ.金属くず!$AA$28</f>
        <v>0</v>
      </c>
      <c r="T39" s="440">
        <f>+ｾ.ｶﾞﾗｽ･ｺﾝｸﾘ･陶磁器くず!$AA$28</f>
        <v>0</v>
      </c>
      <c r="U39" s="440">
        <f>+ｿ.鉱さい!$AA$28</f>
        <v>0</v>
      </c>
      <c r="V39" s="440">
        <f>+ﾀ.がれき類!$AA$28</f>
        <v>3729.9</v>
      </c>
      <c r="W39" s="440">
        <f>+ﾁ.動物のふん尿!$AA$28</f>
        <v>0</v>
      </c>
      <c r="X39" s="440">
        <f>+ﾂ.動物の死体!$AA$28</f>
        <v>0</v>
      </c>
      <c r="Y39" s="440">
        <f>+ﾃ.ばいじん!$AA$28</f>
        <v>0</v>
      </c>
      <c r="Z39" s="441">
        <f>+ﾄ.混合廃棄物その他!$AA$28</f>
        <v>0</v>
      </c>
      <c r="AA39" s="442">
        <f t="shared" si="4"/>
        <v>3739.1</v>
      </c>
    </row>
    <row r="40" spans="2:27" ht="24" customHeight="1" x14ac:dyDescent="0.15">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15">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51" t="s">
        <v>296</v>
      </c>
      <c r="E43" s="751"/>
      <c r="F43" s="752"/>
      <c r="G43" s="449">
        <f>+ｱ.燃え殻!$AL$27</f>
        <v>0</v>
      </c>
      <c r="H43" s="449">
        <f>+ｲ.汚泥!$AL$27</f>
        <v>9.1999999999999993</v>
      </c>
      <c r="I43" s="449">
        <f>+ｳ.廃油!$AL$27</f>
        <v>0</v>
      </c>
      <c r="J43" s="449">
        <f>+ｴ.廃酸!$AL$27</f>
        <v>0</v>
      </c>
      <c r="K43" s="449">
        <f>+ｵ.廃ｱﾙｶﾘ!$AL$27</f>
        <v>0</v>
      </c>
      <c r="L43" s="449">
        <f>+ｶ.廃ﾌﾟﾗ類!$AL$27</f>
        <v>0</v>
      </c>
      <c r="M43" s="449">
        <f>+ｷ.紙くず!$AL$27</f>
        <v>0</v>
      </c>
      <c r="N43" s="449">
        <f>+ｸ.木くず!$AL$27</f>
        <v>0</v>
      </c>
      <c r="O43" s="449">
        <f>+ｹ.繊維くず!$AL$27</f>
        <v>0</v>
      </c>
      <c r="P43" s="449">
        <f>+ｺ.動植物性残さ!$AL$27</f>
        <v>0</v>
      </c>
      <c r="Q43" s="449">
        <f>+ｻ.動物系固形不要物!$AL$27</f>
        <v>0</v>
      </c>
      <c r="R43" s="449">
        <f>+ｼ.ｺﾞﾑくず!$AL$27</f>
        <v>0</v>
      </c>
      <c r="S43" s="449">
        <f>+ｽ.金属くず!$AL$27</f>
        <v>0</v>
      </c>
      <c r="T43" s="449">
        <f>+ｾ.ｶﾞﾗｽ･ｺﾝｸﾘ･陶磁器くず!$AL$27</f>
        <v>0</v>
      </c>
      <c r="U43" s="449">
        <f>+ｿ.鉱さい!$AL$27</f>
        <v>0</v>
      </c>
      <c r="V43" s="449">
        <f>+ﾀ.がれき類!$AL$27</f>
        <v>3729.9</v>
      </c>
      <c r="W43" s="449">
        <f>+ﾁ.動物のふん尿!$AL$27</f>
        <v>0</v>
      </c>
      <c r="X43" s="449">
        <f>+ﾂ.動物の死体!$AL$27</f>
        <v>0</v>
      </c>
      <c r="Y43" s="449">
        <f>+ﾃ.ばいじん!$AL$27</f>
        <v>0</v>
      </c>
      <c r="Z43" s="450">
        <f>+ﾄ.混合廃棄物その他!$AL$27</f>
        <v>0</v>
      </c>
      <c r="AA43" s="451">
        <f t="shared" si="4"/>
        <v>3739.1</v>
      </c>
    </row>
    <row r="44" spans="2:27" ht="24" customHeight="1" x14ac:dyDescent="0.15">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0</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4</v>
      </c>
      <c r="W44" s="452">
        <f>+ﾁ.動物のふん尿!$AL$30</f>
        <v>0</v>
      </c>
      <c r="X44" s="452">
        <f>+ﾂ.動物の死体!$AL$30</f>
        <v>0</v>
      </c>
      <c r="Y44" s="452">
        <f>+ﾃ.ばいじん!$AL$30</f>
        <v>0</v>
      </c>
      <c r="Z44" s="453">
        <f>+ﾄ.混合廃棄物その他!$AL$30</f>
        <v>0</v>
      </c>
      <c r="AA44" s="454">
        <f t="shared" si="4"/>
        <v>4</v>
      </c>
    </row>
    <row r="45" spans="2:27" ht="24" customHeight="1" x14ac:dyDescent="0.15">
      <c r="B45" s="182"/>
      <c r="C45" s="189"/>
      <c r="D45" s="472" t="s">
        <v>191</v>
      </c>
      <c r="E45" s="757" t="s">
        <v>240</v>
      </c>
      <c r="F45" s="758"/>
      <c r="G45" s="455">
        <f>+ｱ.燃え殻!$AS$24</f>
        <v>0</v>
      </c>
      <c r="H45" s="455">
        <f>+ｲ.汚泥!$AS$24</f>
        <v>9.1999999999999993</v>
      </c>
      <c r="I45" s="455">
        <f>+ｳ.廃油!$AS$24</f>
        <v>0</v>
      </c>
      <c r="J45" s="455">
        <f>+ｴ.廃酸!$AS$24</f>
        <v>0</v>
      </c>
      <c r="K45" s="455">
        <f>+ｵ.廃ｱﾙｶﾘ!$AS$24</f>
        <v>0</v>
      </c>
      <c r="L45" s="455">
        <f>+ｶ.廃ﾌﾟﾗ類!$AS$24</f>
        <v>0</v>
      </c>
      <c r="M45" s="455">
        <f>+ｷ.紙くず!$AS$24</f>
        <v>0</v>
      </c>
      <c r="N45" s="455">
        <f>+ｸ.木くず!$AS$24</f>
        <v>0</v>
      </c>
      <c r="O45" s="455">
        <f>+ｹ.繊維くず!$AS$24</f>
        <v>0</v>
      </c>
      <c r="P45" s="455">
        <f>+ｺ.動植物性残さ!$AS$24</f>
        <v>0</v>
      </c>
      <c r="Q45" s="455">
        <f>+ｻ.動物系固形不要物!$AS$24</f>
        <v>0</v>
      </c>
      <c r="R45" s="455">
        <f>+ｼ.ｺﾞﾑくず!$AS$24</f>
        <v>0</v>
      </c>
      <c r="S45" s="455">
        <f>+ｽ.金属くず!$AS$24</f>
        <v>0</v>
      </c>
      <c r="T45" s="455">
        <f>+ｾ.ｶﾞﾗｽ･ｺﾝｸﾘ･陶磁器くず!$AS$24</f>
        <v>0</v>
      </c>
      <c r="U45" s="455">
        <f>+ｿ.鉱さい!$AS$24</f>
        <v>0</v>
      </c>
      <c r="V45" s="455">
        <f>+ﾀ.がれき類!$AS$24</f>
        <v>3729.9</v>
      </c>
      <c r="W45" s="455">
        <f>+ﾁ.動物のふん尿!$AS$24</f>
        <v>0</v>
      </c>
      <c r="X45" s="455">
        <f>+ﾂ.動物の死体!$AS$24</f>
        <v>0</v>
      </c>
      <c r="Y45" s="455">
        <f>+ﾃ.ばいじん!$AS$24</f>
        <v>0</v>
      </c>
      <c r="Z45" s="456">
        <f>+ﾄ.混合廃棄物その他!$AS$24</f>
        <v>0</v>
      </c>
      <c r="AA45" s="457">
        <f t="shared" si="4"/>
        <v>3739.1</v>
      </c>
    </row>
    <row r="46" spans="2:27" ht="24" customHeight="1" x14ac:dyDescent="0.15">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18</v>
      </c>
      <c r="I55" s="321">
        <f t="shared" si="10"/>
        <v>0</v>
      </c>
      <c r="J55" s="321">
        <f t="shared" si="10"/>
        <v>0</v>
      </c>
      <c r="K55" s="321">
        <f t="shared" si="10"/>
        <v>0</v>
      </c>
      <c r="L55" s="321">
        <f t="shared" si="10"/>
        <v>0</v>
      </c>
      <c r="M55" s="321">
        <f t="shared" si="10"/>
        <v>0</v>
      </c>
      <c r="N55" s="321">
        <f t="shared" si="10"/>
        <v>0</v>
      </c>
      <c r="O55" s="321">
        <f t="shared" si="10"/>
        <v>0</v>
      </c>
      <c r="P55" s="321">
        <f t="shared" si="10"/>
        <v>0</v>
      </c>
      <c r="Q55" s="321">
        <f t="shared" si="10"/>
        <v>0</v>
      </c>
      <c r="R55" s="321">
        <f t="shared" si="10"/>
        <v>0</v>
      </c>
      <c r="S55" s="321">
        <f t="shared" si="10"/>
        <v>0</v>
      </c>
      <c r="T55" s="321">
        <f t="shared" si="10"/>
        <v>0</v>
      </c>
      <c r="U55" s="321">
        <f t="shared" si="10"/>
        <v>0</v>
      </c>
      <c r="V55" s="321">
        <f t="shared" si="10"/>
        <v>5529.9</v>
      </c>
      <c r="W55" s="321">
        <f t="shared" si="10"/>
        <v>0</v>
      </c>
      <c r="X55" s="321">
        <f t="shared" si="10"/>
        <v>0</v>
      </c>
      <c r="Y55" s="321">
        <f t="shared" si="10"/>
        <v>0</v>
      </c>
      <c r="Z55" s="321">
        <f t="shared" si="10"/>
        <v>0</v>
      </c>
      <c r="AA55" s="322">
        <f>+AA9+AA19+AA20</f>
        <v>5547.9</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34" zoomScale="160" zoomScaleNormal="100" zoomScaleSheetLayoutView="160" workbookViewId="0">
      <selection activeCell="H40" sqref="H40"/>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3.9" customHeight="1" thickBot="1" x14ac:dyDescent="0.2">
      <c r="O3" s="241" t="s">
        <v>159</v>
      </c>
    </row>
    <row r="4" spans="1:16" ht="13.5" x14ac:dyDescent="0.15">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5" x14ac:dyDescent="0.15">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15">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11" t="str">
        <f>+表紙!L34</f>
        <v>令和5年6月28日</v>
      </c>
      <c r="M11" s="812"/>
      <c r="N11" s="812"/>
      <c r="O11" s="813"/>
    </row>
    <row r="12" spans="1:16" ht="13.15" customHeight="1" x14ac:dyDescent="0.15">
      <c r="C12" s="249"/>
      <c r="D12" s="250"/>
      <c r="E12" s="250"/>
      <c r="F12" s="250"/>
      <c r="G12" s="250"/>
      <c r="H12" s="250"/>
      <c r="I12" s="250"/>
      <c r="J12" s="250"/>
      <c r="K12" s="250"/>
      <c r="L12" s="250"/>
      <c r="M12" s="250"/>
      <c r="N12" s="250"/>
      <c r="O12" s="252"/>
    </row>
    <row r="13" spans="1:16" ht="13.5" x14ac:dyDescent="0.15">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神奈川県横浜市都筑区佐江戸町432</v>
      </c>
      <c r="K16" s="800"/>
      <c r="L16" s="801"/>
      <c r="M16" s="801"/>
      <c r="N16" s="801"/>
      <c r="O16" s="802"/>
    </row>
    <row r="17" spans="1:48" ht="26.25" customHeight="1" x14ac:dyDescent="0.15">
      <c r="C17" s="249"/>
      <c r="D17" s="250"/>
      <c r="E17" s="250"/>
      <c r="F17" s="250"/>
      <c r="G17" s="250"/>
      <c r="H17" s="254" t="s">
        <v>7</v>
      </c>
      <c r="I17" s="254"/>
      <c r="J17" s="800" t="str">
        <f>+表紙!J40</f>
        <v>株式会社佐藤渡辺　神奈川営業所
所長　仲田　孝宏</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045-929-6688</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株式会社佐藤渡辺　神奈川営業所</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2182</v>
      </c>
      <c r="N25" s="853"/>
      <c r="O25" s="854"/>
    </row>
    <row r="26" spans="1:48" ht="18" customHeight="1" x14ac:dyDescent="0.15">
      <c r="C26" s="833" t="s">
        <v>11</v>
      </c>
      <c r="D26" s="834"/>
      <c r="E26" s="835"/>
      <c r="F26" s="827" t="str">
        <f>+表紙!F49</f>
        <v>神奈川県横浜市都筑区佐江戸町432</v>
      </c>
      <c r="G26" s="828"/>
      <c r="H26" s="828"/>
      <c r="I26" s="828"/>
      <c r="J26" s="828"/>
      <c r="K26" s="828"/>
      <c r="L26" s="139" t="s">
        <v>173</v>
      </c>
      <c r="M26" s="259"/>
      <c r="N26" s="831" t="str">
        <f>IF(+表紙!N49="","",+表紙!N49)</f>
        <v>045-929-6688</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Ｄ－建設業</v>
      </c>
      <c r="G29" s="856"/>
      <c r="H29" s="856"/>
      <c r="I29" s="856"/>
      <c r="J29" s="375" t="s">
        <v>47</v>
      </c>
      <c r="K29" s="375"/>
      <c r="L29" s="857" t="str">
        <f>+表紙!L52</f>
        <v>舗装工事の請負</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0</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797</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t="str">
        <f>+表紙!F59</f>
        <v>16名</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1808.8</v>
      </c>
      <c r="I40" s="294" t="s">
        <v>4</v>
      </c>
      <c r="J40" s="535" t="s">
        <v>326</v>
      </c>
      <c r="K40" s="536"/>
      <c r="L40" s="537"/>
      <c r="M40" s="859">
        <f>+表紙!M63</f>
        <v>1808.8</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f>+表紙!M64</f>
        <v>180</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1808.8</v>
      </c>
      <c r="N42" s="860">
        <f>+表紙!N65</f>
        <v>0</v>
      </c>
      <c r="O42" s="197" t="s">
        <v>4</v>
      </c>
    </row>
    <row r="43" spans="1:48" ht="24.75" customHeight="1" x14ac:dyDescent="0.15">
      <c r="C43" s="191"/>
      <c r="D43" s="532" t="s">
        <v>305</v>
      </c>
      <c r="E43" s="533"/>
      <c r="F43" s="533"/>
      <c r="G43" s="534"/>
      <c r="H43" s="299" t="str">
        <f>+表紙!H66</f>
        <v>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38" t="s">
        <v>419</v>
      </c>
      <c r="D47" s="869"/>
      <c r="E47" s="869"/>
      <c r="F47" s="869"/>
      <c r="G47" s="869"/>
      <c r="H47" s="869"/>
      <c r="I47" s="869"/>
      <c r="J47" s="869"/>
      <c r="K47" s="869"/>
      <c r="L47" s="869"/>
      <c r="M47" s="869"/>
      <c r="N47" s="869"/>
      <c r="O47" s="869"/>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19" t="s">
        <v>399</v>
      </c>
      <c r="E54" s="519"/>
      <c r="F54" s="519"/>
      <c r="G54" s="519"/>
      <c r="H54" s="519"/>
      <c r="I54" s="519"/>
      <c r="J54" s="519"/>
      <c r="K54" s="519"/>
      <c r="L54" s="519"/>
      <c r="M54" s="519"/>
      <c r="N54" s="519"/>
      <c r="O54" s="520"/>
    </row>
    <row r="55" spans="1:48" ht="28.15"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15"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15" customHeight="1" x14ac:dyDescent="0.15">
      <c r="A68" s="44"/>
      <c r="B68" s="44"/>
      <c r="C68" s="198"/>
      <c r="D68" s="199" t="s">
        <v>312</v>
      </c>
      <c r="E68" s="519" t="s">
        <v>418</v>
      </c>
      <c r="F68" s="519"/>
      <c r="G68" s="519"/>
      <c r="H68" s="519"/>
      <c r="I68" s="519"/>
      <c r="J68" s="519"/>
      <c r="K68" s="519"/>
      <c r="L68" s="519"/>
      <c r="M68" s="519"/>
      <c r="N68" s="519"/>
      <c r="O68" s="520"/>
    </row>
    <row r="69" spans="1:16" ht="28.15" customHeight="1" x14ac:dyDescent="0.15">
      <c r="A69" s="44"/>
      <c r="B69" s="44"/>
      <c r="C69" s="198"/>
      <c r="D69" s="199" t="s">
        <v>313</v>
      </c>
      <c r="E69" s="519" t="s">
        <v>318</v>
      </c>
      <c r="F69" s="519"/>
      <c r="G69" s="519"/>
      <c r="H69" s="519"/>
      <c r="I69" s="519"/>
      <c r="J69" s="519"/>
      <c r="K69" s="519"/>
      <c r="L69" s="519"/>
      <c r="M69" s="519"/>
      <c r="N69" s="519"/>
      <c r="O69" s="520"/>
    </row>
    <row r="70" spans="1:16" ht="28.15"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22" zoomScaleNormal="100" workbookViewId="0">
      <selection activeCell="D33" sqref="D33:F33"/>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9.1999999999999993</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8.8000000000000007</v>
      </c>
      <c r="E24" s="699"/>
      <c r="F24" s="699"/>
      <c r="G24" s="212" t="s">
        <v>199</v>
      </c>
      <c r="H24" s="679">
        <f>+F12</f>
        <v>9.1999999999999993</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9.1999999999999993</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9.1999999999999993</v>
      </c>
      <c r="Q27" s="684"/>
      <c r="R27" s="684"/>
      <c r="S27" s="684"/>
      <c r="T27" s="54" t="s">
        <v>38</v>
      </c>
      <c r="U27" s="74"/>
      <c r="V27" s="74"/>
      <c r="Y27" s="72" t="s">
        <v>39</v>
      </c>
      <c r="Z27" s="75"/>
      <c r="AH27" s="63"/>
      <c r="AI27" s="63"/>
      <c r="AJ27" s="63"/>
      <c r="AK27" s="63"/>
      <c r="AL27" s="649">
        <f>+AH18+P27</f>
        <v>9.1999999999999993</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9.1999999999999993</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8.8000000000000007</v>
      </c>
      <c r="E29" s="699"/>
      <c r="F29" s="699"/>
      <c r="G29" s="212" t="s">
        <v>199</v>
      </c>
      <c r="H29" s="679">
        <f>+AL27</f>
        <v>9.1999999999999993</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9.1999999999999993</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8.8000000000000007</v>
      </c>
      <c r="E31" s="699"/>
      <c r="F31" s="699"/>
      <c r="G31" s="212" t="s">
        <v>199</v>
      </c>
      <c r="H31" s="679">
        <f>+AS24</f>
        <v>9.1999999999999993</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15" customHeight="1" thickBot="1" x14ac:dyDescent="0.2">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株式会社佐藤渡辺　神奈川営業所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15" customHeight="1" thickBot="1" x14ac:dyDescent="0.2">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