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20" yWindow="-120" windowWidth="29040" windowHeight="15990" tabRatio="899" firstSheet="12"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s="1"/>
  <c r="O22" i="77"/>
  <c r="K51" i="94" s="1"/>
  <c r="J47" i="94"/>
  <c r="J46" i="94"/>
  <c r="J44" i="94"/>
  <c r="AR32" i="75"/>
  <c r="I54" i="94" s="1"/>
  <c r="AR28" i="75"/>
  <c r="I53" i="94" s="1"/>
  <c r="AK31" i="75"/>
  <c r="I52" i="94" s="1"/>
  <c r="O22" i="75"/>
  <c r="I51" i="94" s="1"/>
  <c r="I47" i="94"/>
  <c r="I46" i="94"/>
  <c r="I44" i="94"/>
  <c r="I42" i="94"/>
  <c r="I41" i="94"/>
  <c r="I40" i="94"/>
  <c r="I39" i="94"/>
  <c r="I36" i="94"/>
  <c r="I35" i="94"/>
  <c r="I32" i="94" s="1"/>
  <c r="I34" i="94"/>
  <c r="I33"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G18" i="87" s="1"/>
  <c r="X18" i="87" s="1"/>
  <c r="AN18" i="88"/>
  <c r="AG18" i="88" s="1"/>
  <c r="AN18" i="89"/>
  <c r="AG18" i="89" s="1"/>
  <c r="X18" i="89" s="1"/>
  <c r="O16" i="89" s="1"/>
  <c r="Q50" i="94" s="1"/>
  <c r="AN18" i="79"/>
  <c r="AG18" i="79" s="1"/>
  <c r="X18" i="79" s="1"/>
  <c r="AN18" i="81"/>
  <c r="AG18" i="81" s="1"/>
  <c r="AN18" i="84"/>
  <c r="AG18" i="84" s="1"/>
  <c r="AN18" i="82"/>
  <c r="AG18" i="82" s="1"/>
  <c r="AN18" i="80"/>
  <c r="AG18" i="80" s="1"/>
  <c r="X18" i="80" s="1"/>
  <c r="X21" i="80" s="1"/>
  <c r="AN18" i="90"/>
  <c r="AG18" i="90" s="1"/>
  <c r="AN18" i="91"/>
  <c r="AG18" i="91" s="1"/>
  <c r="AN18" i="83"/>
  <c r="AG18" i="83" s="1"/>
  <c r="X18" i="83" s="1"/>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F12" i="83" s="1"/>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X18" i="82"/>
  <c r="O16" i="82" s="1"/>
  <c r="U50" i="94" s="1"/>
  <c r="X18" i="86"/>
  <c r="X21" i="86" s="1"/>
  <c r="X18" i="78"/>
  <c r="O16" i="78" s="1"/>
  <c r="L50" i="94" s="1"/>
  <c r="X21" i="79" l="1"/>
  <c r="O16" i="79"/>
  <c r="R50" i="94" s="1"/>
  <c r="O16" i="83"/>
  <c r="Y50" i="94" s="1"/>
  <c r="X21" i="83"/>
  <c r="AA36" i="94"/>
  <c r="X31" i="94"/>
  <c r="X26" i="94" s="1"/>
  <c r="X27" i="94" s="1"/>
  <c r="H26" i="94"/>
  <c r="H27" i="94" s="1"/>
  <c r="AK27" i="82"/>
  <c r="U43" i="94" s="1"/>
  <c r="X21" i="78"/>
  <c r="AK27" i="83"/>
  <c r="Y43" i="94" s="1"/>
  <c r="X21" i="82"/>
  <c r="X21" i="89"/>
  <c r="AA28" i="94"/>
  <c r="AA44" i="94"/>
  <c r="K226" i="95" s="1"/>
  <c r="K202" i="98" s="1"/>
  <c r="H38" i="94"/>
  <c r="H37" i="94" s="1"/>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P26" i="94" s="1"/>
  <c r="P27" i="94" s="1"/>
  <c r="O32" i="94"/>
  <c r="O31" i="94" s="1"/>
  <c r="O26" i="94" s="1"/>
  <c r="O27"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4" i="94"/>
  <c r="T15" i="94"/>
  <c r="X11" i="94"/>
  <c r="X17" i="94"/>
  <c r="Y12" i="94"/>
  <c r="Y11" i="94"/>
  <c r="Y17" i="94"/>
  <c r="Y14" i="94"/>
  <c r="Y13" i="94"/>
  <c r="Y15" i="94"/>
  <c r="Y16" i="94"/>
  <c r="Y18" i="94"/>
  <c r="Y9" i="94"/>
  <c r="Y55" i="94" s="1"/>
  <c r="Y10" i="94"/>
  <c r="Q12" i="94"/>
  <c r="Q18" i="94"/>
  <c r="Q16" i="94"/>
  <c r="K38" i="94"/>
  <c r="W26" i="94"/>
  <c r="W27" i="94" s="1"/>
  <c r="T26" i="94"/>
  <c r="T27" i="94" s="1"/>
  <c r="X18" i="90"/>
  <c r="AK27" i="90"/>
  <c r="W43" i="94" s="1"/>
  <c r="X18" i="2"/>
  <c r="Y32" i="94"/>
  <c r="Y31" i="94" s="1"/>
  <c r="Y26" i="94" s="1"/>
  <c r="Y27" i="94" s="1"/>
  <c r="AA22" i="94"/>
  <c r="K195" i="95" s="1"/>
  <c r="K171" i="98" s="1"/>
  <c r="X18" i="88"/>
  <c r="AK27" i="88"/>
  <c r="P43" i="94" s="1"/>
  <c r="AA42" i="94"/>
  <c r="AA47" i="94"/>
  <c r="K229" i="95" s="1"/>
  <c r="K205" i="98" s="1"/>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T43" i="94" l="1"/>
  <c r="AK31" i="84"/>
  <c r="T52" i="94" s="1"/>
  <c r="N43" i="94"/>
  <c r="AK31" i="86"/>
  <c r="N52" i="94" s="1"/>
  <c r="Z43" i="94"/>
  <c r="AK31" i="92"/>
  <c r="Z52" i="94" s="1"/>
  <c r="M43" i="94"/>
  <c r="AK31" i="85"/>
  <c r="M52" i="94" s="1"/>
  <c r="V43" i="94"/>
  <c r="AK31" i="80"/>
  <c r="V52" i="94" s="1"/>
  <c r="V14" i="94"/>
  <c r="V13" i="94"/>
  <c r="T16" i="94"/>
  <c r="S43" i="94"/>
  <c r="AK31" i="81"/>
  <c r="S52" i="94" s="1"/>
  <c r="L43" i="94"/>
  <c r="AK31" i="78"/>
  <c r="L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<sst xmlns="http://schemas.openxmlformats.org/spreadsheetml/2006/main" count="3176" uniqueCount="463">
  <si>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</si>
  <si>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</si>
  <si>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</si>
  <si>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</si>
  <si>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</si>
  <si>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</si>
  <si>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</si>
  <si>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</si>
  <si>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</si>
  <si>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</si>
  <si>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</si>
  <si>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</si>
  <si>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</si>
  <si>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</si>
  <si>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</si>
  <si>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</si>
  <si>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</si>
  <si>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</si>
  <si>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</si>
  <si>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</si>
  <si>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</si>
  <si>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</si>
  <si>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</si>
  <si>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</si>
  <si>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</si>
  <si>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</si>
  <si>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</si>
  <si>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</si>
  <si>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</si>
  <si>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</si>
  <si>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</si>
  <si>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</si>
  <si>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</si>
  <si>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</si>
  <si>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</si>
  <si>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</si>
  <si>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</si>
  <si>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</si>
  <si>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</si>
  <si>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</si>
  <si>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</si>
  <si>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</si>
  <si>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</si>
  <si>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</si>
  <si>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</si>
  <si>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</si>
  <si>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</si>
  <si>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</si>
  <si>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</si>
  <si>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</si>
  <si>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</si>
  <si>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</si>
  <si>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</si>
  <si>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</si>
  <si>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</si>
  <si>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</si>
  <si>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</si>
  <si>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</si>
  <si>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</si>
  <si>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</si>
  <si>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</si>
  <si>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</si>
  <si>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</si>
  <si>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</si>
  <si>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</si>
  <si>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</si>
  <si>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</si>
  <si>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</si>
  <si>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</si>
  <si>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</si>
  <si>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</si>
  <si>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</si>
  <si>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</si>
  <si>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</si>
  <si>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</si>
  <si>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</si>
  <si>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</si>
  <si>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</si>
  <si>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</si>
  <si>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</si>
  <si>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</si>
  <si>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</si>
  <si>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</si>
  <si>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</si>
  <si>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</si>
  <si>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</si>
  <si>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</si>
  <si>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</si>
  <si>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</si>
  <si>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</si>
  <si>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</si>
  <si>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</si>
  <si>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</si>
  <si>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</si>
  <si>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</si>
  <si>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</si>
  <si>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</si>
  <si>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</si>
  <si>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</si>
  <si>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</si>
  <si>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</si>
  <si>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</si>
  <si>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</si>
  <si>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</si>
  <si>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</si>
  <si>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</si>
  <si>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</si>
  <si>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</si>
  <si>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</si>
  <si>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</si>
  <si>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</si>
  <si>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</si>
  <si>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</si>
  <si>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</si>
  <si>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</si>
  <si>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</si>
  <si>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</si>
  <si>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</si>
  <si>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</si>
  <si>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</si>
  <si>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</si>
  <si>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</si>
  <si>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</si>
  <si>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</si>
  <si>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</si>
  <si>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</si>
  <si>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</si>
  <si>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</si>
  <si>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</si>
  <si>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</si>
  <si>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</si>
  <si>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</si>
  <si>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</si>
  <si>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</si>
  <si>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</si>
  <si>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</si>
  <si>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</si>
  <si>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</si>
  <si>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</si>
  <si>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</si>
  <si>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</si>
  <si>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</si>
  <si>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</si>
  <si>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</si>
  <si>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</si>
  <si>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</si>
  <si>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</si>
  <si>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</si>
  <si>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</si>
  <si>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</si>
  <si>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</si>
  <si>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</si>
  <si>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</si>
  <si>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</si>
  <si>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</si>
  <si>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</si>
  <si>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</si>
  <si>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</si>
  <si>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</si>
  <si>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</si>
  <si>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</si>
  <si>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</si>
  <si>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</si>
  <si>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</si>
  <si>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</si>
  <si>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</si>
  <si>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</si>
  <si>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</si>
  <si>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</si>
  <si>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</si>
  <si>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</si>
  <si>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</si>
  <si>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</si>
  <si>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</si>
  <si>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</si>
  <si>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</si>
  <si>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</si>
  <si>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</si>
  <si>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</si>
  <si>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</si>
  <si>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</si>
  <si>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</si>
  <si>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</si>
  <si>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</si>
  <si>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</si>
  <si>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</si>
  <si>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</si>
  <si>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</si>
  <si>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</si>
  <si>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</si>
  <si>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</si>
  <si>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</si>
  <si>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</si>
  <si>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</si>
  <si>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</si>
  <si>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</si>
  <si>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</si>
  <si>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</si>
  <si>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</si>
  <si>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</si>
  <si>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</si>
  <si>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</si>
  <si>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</si>
  <si>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</si>
  <si>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</si>
  <si>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</si>
  <si>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</si>
  <si>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</si>
  <si>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</si>
  <si>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</si>
  <si>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</si>
  <si>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</si>
  <si>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</si>
  <si>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</si>
  <si>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</si>
  <si>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</si>
  <si>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</si>
  <si>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</si>
  <si>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</si>
  <si>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</si>
  <si>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</si>
  <si>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</si>
  <si>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</si>
  <si>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</si>
  <si>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</si>
  <si>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</si>
  <si>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</si>
  <si>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</si>
  <si>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</si>
  <si>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</si>
  <si>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</si>
  <si>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</si>
  <si>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</si>
  <si>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</si>
  <si>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</si>
  <si>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</si>
  <si>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</si>
  <si>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</si>
  <si>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</si>
  <si>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</si>
  <si>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</si>
  <si>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</si>
  <si>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</si>
  <si>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</si>
  <si>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</si>
  <si>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</si>
  <si>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</si>
  <si>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</si>
  <si>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</si>
  <si>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</si>
  <si>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</si>
  <si>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</si>
  <si>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</si>
  <si>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</si>
  <si>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</si>
  <si>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</si>
  <si>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</si>
  <si>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</si>
  <si>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</si>
  <si>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</si>
  <si>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</si>
  <si>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</si>
  <si>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</si>
  <si>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</si>
  <si>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</si>
  <si>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</si>
  <si>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</si>
  <si>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</si>
  <si>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</si>
  <si>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</si>
  <si>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</si>
  <si>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</si>
  <si>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</si>
  <si>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</si>
  <si>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</si>
  <si>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</si>
  <si>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</si>
  <si>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</si>
  <si>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</si>
  <si>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</si>
  <si>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</si>
  <si>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</si>
  <si>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</si>
  <si>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</si>
  <si>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</si>
  <si>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</si>
  <si>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</si>
  <si>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</si>
  <si>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</si>
  <si>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</si>
  <si>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</si>
  <si>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</si>
  <si>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</si>
  <si>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</si>
  <si>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</si>
  <si>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</si>
  <si>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</si>
  <si>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</si>
  <si>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</si>
  <si>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</si>
  <si>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</si>
  <si>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</si>
  <si>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</si>
  <si>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</si>
  <si>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</si>
  <si>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</si>
  <si>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</si>
  <si>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</si>
  <si>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</si>
  <si>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</si>
  <si>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</si>
  <si>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</si>
  <si>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</si>
  <si>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</si>
  <si>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</si>
  <si>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</si>
  <si>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</si>
  <si>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</si>
  <si>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</si>
  <si>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</si>
  <si>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</si>
  <si>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</si>
  <si>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</si>
  <si>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</si>
  <si>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</si>
  <si>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</si>
  <si>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</si>
  <si>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</si>
  <si>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</si>
  <si>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</si>
  <si>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</si>
  <si>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</si>
  <si>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</si>
  <si>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</si>
  <si>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</si>
  <si>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</si>
  <si>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</si>
  <si>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</si>
  <si>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</si>
  <si>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</si>
  <si>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</si>
  <si>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</si>
  <si>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</si>
  <si>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</si>
  <si>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</si>
  <si>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</si>
  <si>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</si>
  <si>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</si>
  <si>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</si>
  <si>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</si>
  <si>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</si>
  <si>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</si>
  <si>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</si>
  <si>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</si>
  <si>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</si>
  <si>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</si>
  <si>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</si>
  <si>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</si>
  <si>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</si>
  <si>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</si>
  <si>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</si>
  <si>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</si>
  <si>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</si>
  <si>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</si>
  <si>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</si>
  <si>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</si>
  <si>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</si>
  <si>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</si>
  <si>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</si>
  <si>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</si>
  <si>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</si>
  <si>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</si>
  <si>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</si>
  <si>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</si>
  <si>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</si>
  <si>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</si>
  <si>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</si>
  <si>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</si>
  <si>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</si>
  <si>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</si>
  <si>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</si>
  <si>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</si>
  <si>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</si>
  <si>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</si>
  <si>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</si>
  <si>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</si>
  <si>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</si>
  <si>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</si>
  <si>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</si>
  <si>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</si>
  <si>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</si>
  <si>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</si>
  <si>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</si>
  <si>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</si>
  <si>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</si>
  <si>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</si>
  <si>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</si>
  <si>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</si>
  <si>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</si>
  <si>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</si>
  <si>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</si>
  <si>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</si>
  <si>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</si>
  <si>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</si>
  <si>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</si>
  <si>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</si>
  <si>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</si>
  <si>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</si>
  <si>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</si>
  <si>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</si>
  <si>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</si>
  <si>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</si>
  <si>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</si>
  <si>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</si>
  <si>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</si>
  <si>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</si>
  <si>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</si>
  <si>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</si>
  <si>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</si>
  <si>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</si>
  <si>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</si>
  <si>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</si>
  <si>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</si>
  <si>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</si>
  <si>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</si>
  <si>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</si>
  <si>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</si>
  <si>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</si>
  <si>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</si>
  <si>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</si>
  <si>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</si>
  <si>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</si>
  <si>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</si>
  <si>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</si>
  <si>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</si>
  <si>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</si>
  <si>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</si>
  <si>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</si>
  <si>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</si>
  <si>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</si>
  <si>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</si>
  <si>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</si>
  <si>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</si>
  <si>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</si>
  <si>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東京都渋谷区代々木2-1-1新宿マインズタワー23階</t>
    <rPh sb="0" eb="3">
      <t>トウキョウト</t>
    </rPh>
    <rPh sb="3" eb="6">
      <t>シブヤク</t>
    </rPh>
    <rPh sb="6" eb="9">
      <t>ヨヨギ</t>
    </rPh>
    <rPh sb="14" eb="16">
      <t>シンジュク</t>
    </rPh>
    <rPh sb="25" eb="26">
      <t>カイ</t>
    </rPh>
    <phoneticPr fontId="3"/>
  </si>
  <si>
    <t>積水ハウス株式会社東日本特建支店　村山　智之</t>
    <rPh sb="0" eb="2">
      <t>セキスイ</t>
    </rPh>
    <rPh sb="5" eb="9">
      <t>カブシキガイシャ</t>
    </rPh>
    <rPh sb="9" eb="10">
      <t>ヒガシ</t>
    </rPh>
    <rPh sb="10" eb="12">
      <t>ニホン</t>
    </rPh>
    <rPh sb="12" eb="14">
      <t>トッケン</t>
    </rPh>
    <rPh sb="14" eb="16">
      <t>シテン</t>
    </rPh>
    <rPh sb="17" eb="19">
      <t>ムラヤマ</t>
    </rPh>
    <rPh sb="20" eb="22">
      <t>トモユキ</t>
    </rPh>
    <phoneticPr fontId="3"/>
  </si>
  <si>
    <t>03-5352-3611</t>
    <phoneticPr fontId="3"/>
  </si>
  <si>
    <t>東京都渋谷区代々木2-1-1新宿マインズタワー23階</t>
    <rPh sb="0" eb="3">
      <t>トウキョウト</t>
    </rPh>
    <rPh sb="3" eb="6">
      <t>シブヤク</t>
    </rPh>
    <rPh sb="6" eb="9">
      <t>ヨヨギ</t>
    </rPh>
    <rPh sb="14" eb="16">
      <t>シンジュク</t>
    </rPh>
    <rPh sb="25" eb="26">
      <t>カイ</t>
    </rPh>
    <phoneticPr fontId="3"/>
  </si>
  <si>
    <t>03-5352-3611</t>
    <phoneticPr fontId="3"/>
  </si>
  <si>
    <t>在来工法による共同住宅その他の建
築物の請負工事</t>
    <phoneticPr fontId="3"/>
  </si>
  <si>
    <t>別紙「【令和5年度】積水ハウス株式会社　東日本特建支店廃棄物管理体制図」の通り</t>
    <phoneticPr fontId="3"/>
  </si>
  <si>
    <t>・新築工事については、現場にて27分別を実施。解体工事では建設リサイクル法の特定建設資材以外もリサイクルに取り組んでいる</t>
    <phoneticPr fontId="3"/>
  </si>
  <si>
    <t>現状維持</t>
    <rPh sb="0" eb="2">
      <t>ゲンジョウ</t>
    </rPh>
    <rPh sb="2" eb="4">
      <t>イジ</t>
    </rPh>
    <phoneticPr fontId="3"/>
  </si>
  <si>
    <t>全社　14,932名　当支店　92名</t>
    <phoneticPr fontId="3"/>
  </si>
  <si>
    <t>積水ハウス株式会社　東日本特建支店</t>
    <phoneticPr fontId="3"/>
  </si>
  <si>
    <t>新築施工現場では２７分別を行いQRラベルによる廃棄物量の実測を行っている
梱包材の簡素化
解体工事では建設リサイクル法の特定建設資材以外もリサイクルに取り組んでいる</t>
    <rPh sb="0" eb="2">
      <t>シンチク</t>
    </rPh>
    <rPh sb="2" eb="4">
      <t>セコウ</t>
    </rPh>
    <rPh sb="4" eb="6">
      <t>ゲンバ</t>
    </rPh>
    <rPh sb="10" eb="12">
      <t>フンベツ</t>
    </rPh>
    <rPh sb="13" eb="14">
      <t>オコナ</t>
    </rPh>
    <rPh sb="23" eb="26">
      <t>ハイキブツ</t>
    </rPh>
    <rPh sb="26" eb="27">
      <t>リョウ</t>
    </rPh>
    <phoneticPr fontId="2"/>
  </si>
  <si>
    <t>梱包材の簡素化、余剰材の削減
プレカット品の推進（石膏ボード等）
工法の改善（複合化率のアップ）
解体工事では建設リサイクル法の特定建設資材以外もリサイクルに取り組む</t>
    <phoneticPr fontId="3"/>
  </si>
  <si>
    <t>新築廃棄物は、現地にて27分別を実施し資源循環センターに搬入
資源循環センターでは、広域認定制度（第２７９号）に基づき運用
資源循環センターでは、持ち込まれた廃棄物を最大80品目に分別
資源循環センターでは、マテリアルリサイクル率９０％を達成</t>
    <phoneticPr fontId="3"/>
  </si>
  <si>
    <t>現状を維持して継続する</t>
    <phoneticPr fontId="3"/>
  </si>
  <si>
    <t>当社規定のマニュアルに従い業者選定をし、契約を締結している
契約を締結している中間最終処理業者の施設確認を半年に一回実施している</t>
    <phoneticPr fontId="3"/>
  </si>
  <si>
    <t>優良認定処理業者の採用を推進する</t>
    <phoneticPr fontId="3"/>
  </si>
  <si>
    <t>工事作業所→収集運搬委託業者→中間処理委託業者→最終処分業者
汚泥→脱水→再資源化
廃プラスチック類→破砕→再資源化
紙くず→破砕→再資源化
木くず→破砕→再資源化
繊維くず→破砕→再資源化
金属くず→破砕・選別→再資源化
ガラス・コンクリート・陶磁器くず→破砕→再資源化
がれき類→破砕→再資源化
混合廃棄物→破砕・選別→再資源化又は埋立</t>
    <rPh sb="31" eb="33">
      <t>オデイ</t>
    </rPh>
    <rPh sb="34" eb="36">
      <t>ダッスイ</t>
    </rPh>
    <rPh sb="37" eb="41">
      <t>サイシゲンカ</t>
    </rPh>
    <rPh sb="42" eb="43">
      <t>ハイ</t>
    </rPh>
    <rPh sb="49" eb="50">
      <t>ルイ</t>
    </rPh>
    <rPh sb="59" eb="60">
      <t>カミ</t>
    </rPh>
    <rPh sb="63" eb="65">
      <t>ハサイ</t>
    </rPh>
    <rPh sb="66" eb="67">
      <t>サイ</t>
    </rPh>
    <rPh sb="67" eb="69">
      <t>シゲン</t>
    </rPh>
    <rPh sb="69" eb="70">
      <t>カ</t>
    </rPh>
    <rPh sb="71" eb="72">
      <t>キ</t>
    </rPh>
    <rPh sb="83" eb="85">
      <t>センイ</t>
    </rPh>
    <rPh sb="96" eb="98">
      <t>キンゾク</t>
    </rPh>
    <rPh sb="101" eb="103">
      <t>ハサイ</t>
    </rPh>
    <rPh sb="104" eb="106">
      <t>センベツ</t>
    </rPh>
    <rPh sb="123" eb="126">
      <t>トウジキ</t>
    </rPh>
    <rPh sb="140" eb="141">
      <t>ルイ</t>
    </rPh>
    <rPh sb="150" eb="152">
      <t>コンゴウ</t>
    </rPh>
    <rPh sb="152" eb="155">
      <t>ハイキブツ</t>
    </rPh>
    <rPh sb="156" eb="158">
      <t>ハサイ</t>
    </rPh>
    <rPh sb="159" eb="161">
      <t>センベツ</t>
    </rPh>
    <rPh sb="162" eb="166">
      <t>サイシゲンカ</t>
    </rPh>
    <rPh sb="166" eb="167">
      <t>マタ</t>
    </rPh>
    <rPh sb="168" eb="170">
      <t>ウメタテ</t>
    </rPh>
    <phoneticPr fontId="3"/>
  </si>
  <si>
    <t>令和   5 年    8月    8日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</si>
</sst>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24853" y="2182346"/>
          <a:ext cx="433668" cy="637054"/>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6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7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topLeftCell="A63" zoomScale="115" zoomScaleNormal="115" zoomScaleSheetLayoutView="100" workbookViewId="0">
      <selection activeCell="U21" sqref="U21"/>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1"/>
      <c r="D21" s="712"/>
      <c r="E21" s="25" t="s">
        <v>50</v>
      </c>
      <c r="W21" s="25"/>
      <c r="X21" s="106"/>
      <c r="Y21" s="107"/>
    </row>
    <row r="22" spans="1:56" ht="13.5" x14ac:dyDescent="0.15">
      <c r="C22" s="713" t="s">
        <v>396</v>
      </c>
      <c r="D22" s="714"/>
      <c r="E22" s="25" t="s">
        <v>385</v>
      </c>
      <c r="W22" s="25"/>
      <c r="X22" s="107"/>
      <c r="Y22" s="107"/>
    </row>
    <row r="23" spans="1:56" ht="13.5" x14ac:dyDescent="0.15">
      <c r="C23" s="715" t="s">
        <v>397</v>
      </c>
      <c r="D23" s="716"/>
      <c r="E23" s="25" t="s">
        <v>1</v>
      </c>
      <c r="W23" s="25"/>
      <c r="X23" s="107"/>
      <c r="Y23" s="107"/>
    </row>
    <row r="24" spans="1:56" ht="13.5" x14ac:dyDescent="0.15">
      <c r="C24" s="717" t="s">
        <v>398</v>
      </c>
      <c r="D24" s="718"/>
      <c r="E24" s="25" t="s">
        <v>46</v>
      </c>
      <c r="W24" s="25"/>
      <c r="X24" s="107"/>
      <c r="Y24" s="107"/>
    </row>
    <row r="25" spans="1:56" ht="13.5" x14ac:dyDescent="0.15">
      <c r="C25" s="719" t="s">
        <v>399</v>
      </c>
      <c r="D25" s="720"/>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5" x14ac:dyDescent="0.15">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15">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5" t="s">
        <v>462</v>
      </c>
      <c r="Q35" s="766"/>
      <c r="R35" s="766"/>
      <c r="S35" s="766"/>
      <c r="T35" s="767"/>
      <c r="U35" s="768"/>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9" t="s">
        <v>444</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445</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1" t="s">
        <v>446</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454</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1795</v>
      </c>
      <c r="Q49" s="749"/>
      <c r="R49" s="749"/>
      <c r="S49" s="749"/>
      <c r="T49" s="749"/>
      <c r="U49" s="750"/>
    </row>
    <row r="50" spans="3:54" ht="26.25" customHeight="1" x14ac:dyDescent="0.15">
      <c r="C50" s="721" t="s">
        <v>11</v>
      </c>
      <c r="D50" s="722"/>
      <c r="E50" s="723"/>
      <c r="F50" s="732" t="s">
        <v>447</v>
      </c>
      <c r="G50" s="733"/>
      <c r="H50" s="733"/>
      <c r="I50" s="733"/>
      <c r="J50" s="733"/>
      <c r="K50" s="733"/>
      <c r="L50" s="733"/>
      <c r="M50" s="733"/>
      <c r="N50" s="595" t="s">
        <v>173</v>
      </c>
      <c r="O50" s="598"/>
      <c r="P50" s="599"/>
      <c r="Q50" s="736" t="s">
        <v>448</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120</v>
      </c>
      <c r="G54" s="644"/>
      <c r="H54" s="644"/>
      <c r="I54" s="644"/>
      <c r="J54" s="644"/>
      <c r="K54" s="644"/>
      <c r="L54" s="38" t="s">
        <v>48</v>
      </c>
      <c r="M54" s="38"/>
      <c r="N54" s="650" t="s">
        <v>449</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3000</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453</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94" t="s">
        <v>461</v>
      </c>
      <c r="G62" s="695"/>
      <c r="H62" s="695"/>
      <c r="I62" s="695"/>
      <c r="J62" s="695"/>
      <c r="K62" s="695"/>
      <c r="L62" s="695"/>
      <c r="M62" s="695"/>
      <c r="N62" s="695"/>
      <c r="O62" s="695"/>
      <c r="P62" s="695"/>
      <c r="Q62" s="695"/>
      <c r="R62" s="695"/>
      <c r="S62" s="695"/>
      <c r="T62" s="695"/>
      <c r="U62" s="696"/>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88" t="s">
        <v>450</v>
      </c>
      <c r="E77" s="689"/>
      <c r="F77" s="689"/>
      <c r="G77" s="689"/>
      <c r="H77" s="689"/>
      <c r="I77" s="689"/>
      <c r="J77" s="689"/>
      <c r="K77" s="689"/>
      <c r="L77" s="689"/>
      <c r="M77" s="689"/>
      <c r="N77" s="689"/>
      <c r="O77" s="689"/>
      <c r="P77" s="689"/>
      <c r="Q77" s="689"/>
      <c r="R77" s="689"/>
      <c r="S77" s="689"/>
      <c r="T77" s="689"/>
      <c r="U77" s="690"/>
      <c r="W77"/>
    </row>
    <row r="78" spans="3:23" ht="13.9"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3.9"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3.9"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3.9"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3.9"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3.9"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3.9"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3.9"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3.9"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3"/>
      <c r="D89" s="636"/>
      <c r="E89" s="671"/>
      <c r="F89" s="196" t="s">
        <v>253</v>
      </c>
      <c r="G89" s="43"/>
      <c r="H89" s="43"/>
      <c r="I89" s="43"/>
      <c r="J89" s="43"/>
      <c r="K89" s="702">
        <f>+COUNTIF(別紙!G9:Z9,"&gt;0")</f>
        <v>8</v>
      </c>
      <c r="L89" s="702"/>
      <c r="M89" s="702"/>
      <c r="N89" s="210" t="s">
        <v>47</v>
      </c>
      <c r="O89" s="210"/>
      <c r="P89" s="605"/>
      <c r="Q89" s="697" t="s">
        <v>354</v>
      </c>
      <c r="R89" s="697"/>
      <c r="S89" s="697"/>
      <c r="T89" s="697"/>
      <c r="U89" s="698"/>
      <c r="V89" s="376"/>
      <c r="W89" s="376"/>
      <c r="X89" s="26"/>
      <c r="Y89" s="34"/>
      <c r="BC89" s="53"/>
      <c r="BD89" s="53"/>
    </row>
    <row r="90" spans="1:56" ht="18" customHeight="1" x14ac:dyDescent="0.15">
      <c r="A90" s="28">
        <v>6</v>
      </c>
      <c r="C90" s="703"/>
      <c r="D90" s="636"/>
      <c r="E90" s="671"/>
      <c r="F90" s="202" t="s">
        <v>201</v>
      </c>
      <c r="G90" s="209"/>
      <c r="H90" s="209"/>
      <c r="I90" s="209"/>
      <c r="J90" s="209"/>
      <c r="K90" s="681">
        <f>+別紙!AA9</f>
        <v>1424</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 customHeight="1" x14ac:dyDescent="0.15">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03"/>
      <c r="D94" s="636"/>
      <c r="E94" s="671"/>
      <c r="F94" s="675" t="s">
        <v>455</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8</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15">
      <c r="A105" s="28">
        <v>8</v>
      </c>
      <c r="C105" s="704"/>
      <c r="D105" s="685"/>
      <c r="E105" s="785"/>
      <c r="F105" s="202" t="s">
        <v>201</v>
      </c>
      <c r="G105" s="209"/>
      <c r="H105" s="209"/>
      <c r="I105" s="209"/>
      <c r="J105" s="209"/>
      <c r="K105" s="681">
        <f>+別紙!AA19</f>
        <v>1281.7</v>
      </c>
      <c r="L105" s="681"/>
      <c r="M105" s="681"/>
      <c r="N105" s="681"/>
      <c r="O105" s="681"/>
      <c r="P105" s="613" t="s">
        <v>292</v>
      </c>
      <c r="Q105" s="699"/>
      <c r="R105" s="699"/>
      <c r="S105" s="699"/>
      <c r="T105" s="699"/>
      <c r="U105" s="700"/>
      <c r="V105" s="376"/>
      <c r="W105" s="376"/>
      <c r="X105" s="115"/>
      <c r="Y105" s="26"/>
      <c r="BC105" s="53"/>
      <c r="BD105" s="53"/>
    </row>
    <row r="106" spans="1:56" ht="13.9" customHeight="1" x14ac:dyDescent="0.15">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04"/>
      <c r="D109" s="685"/>
      <c r="E109" s="785"/>
      <c r="F109" s="675" t="s">
        <v>456</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6"/>
      <c r="E120" s="785"/>
      <c r="F120" s="675" t="s">
        <v>451</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6"/>
      <c r="E126" s="785"/>
      <c r="F126" s="675" t="s">
        <v>452</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f>+別紙!AA10</f>
        <v>3.4</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6"/>
      <c r="E136" s="788"/>
      <c r="F136" s="675" t="s">
        <v>457</v>
      </c>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3.1</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6"/>
      <c r="E147" s="785"/>
      <c r="F147" s="675" t="s">
        <v>458</v>
      </c>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6"/>
      <c r="E158" s="785"/>
      <c r="F158" s="782" t="s">
        <v>259</v>
      </c>
      <c r="G158" s="783"/>
      <c r="H158" s="783"/>
      <c r="I158" s="783"/>
      <c r="J158" s="783"/>
      <c r="K158" s="790" t="str">
        <f>+別紙!AA12</f>
        <v>0</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6"/>
      <c r="E170" s="785"/>
      <c r="F170" s="782" t="s">
        <v>263</v>
      </c>
      <c r="G170" s="783"/>
      <c r="H170" s="783"/>
      <c r="I170" s="783"/>
      <c r="J170" s="783"/>
      <c r="K170" s="790">
        <f>+別紙!AA27</f>
        <v>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6"/>
      <c r="E208" s="785"/>
      <c r="F208" s="791" t="s">
        <v>268</v>
      </c>
      <c r="G208" s="792"/>
      <c r="H208" s="792"/>
      <c r="I208" s="792"/>
      <c r="J208" s="792"/>
      <c r="K208" s="790">
        <f>+別紙!AA14</f>
        <v>1420.6000000000001</v>
      </c>
      <c r="L208" s="790"/>
      <c r="M208" s="790"/>
      <c r="N208" s="790"/>
      <c r="O208" s="790"/>
      <c r="P208" s="217" t="s">
        <v>13</v>
      </c>
      <c r="Q208" s="773" t="s">
        <v>366</v>
      </c>
      <c r="R208" s="774"/>
      <c r="S208" s="774"/>
      <c r="T208" s="774"/>
      <c r="U208" s="775"/>
      <c r="V208" s="180"/>
      <c r="W208" s="181"/>
      <c r="X208" s="181"/>
      <c r="Y208" s="181"/>
    </row>
    <row r="209" spans="3:26" ht="43.15" customHeight="1" x14ac:dyDescent="0.15">
      <c r="C209" s="214"/>
      <c r="D209" s="706"/>
      <c r="E209" s="785"/>
      <c r="F209" s="328"/>
      <c r="G209" s="793" t="s">
        <v>224</v>
      </c>
      <c r="H209" s="794"/>
      <c r="I209" s="794"/>
      <c r="J209" s="794"/>
      <c r="K209" s="790">
        <f>+別紙!AA15</f>
        <v>802.4</v>
      </c>
      <c r="L209" s="790"/>
      <c r="M209" s="790"/>
      <c r="N209" s="790"/>
      <c r="O209" s="790"/>
      <c r="P209" s="581" t="s">
        <v>13</v>
      </c>
      <c r="Q209" s="776"/>
      <c r="R209" s="777"/>
      <c r="S209" s="777"/>
      <c r="T209" s="777"/>
      <c r="U209" s="778"/>
      <c r="V209" s="180"/>
      <c r="W209" s="181"/>
      <c r="X209" s="181"/>
      <c r="Y209" s="181"/>
    </row>
    <row r="210" spans="3:26" ht="43.15" customHeight="1" x14ac:dyDescent="0.15">
      <c r="C210" s="214"/>
      <c r="D210" s="706"/>
      <c r="E210" s="785"/>
      <c r="F210" s="328"/>
      <c r="G210" s="793" t="s">
        <v>225</v>
      </c>
      <c r="H210" s="794"/>
      <c r="I210" s="794"/>
      <c r="J210" s="794"/>
      <c r="K210" s="790">
        <f>+別紙!AA16</f>
        <v>1318.5</v>
      </c>
      <c r="L210" s="790"/>
      <c r="M210" s="790"/>
      <c r="N210" s="790"/>
      <c r="O210" s="790"/>
      <c r="P210" s="581" t="s">
        <v>13</v>
      </c>
      <c r="Q210" s="776"/>
      <c r="R210" s="777"/>
      <c r="S210" s="777"/>
      <c r="T210" s="777"/>
      <c r="U210" s="778"/>
      <c r="V210" s="180"/>
      <c r="W210" s="181"/>
      <c r="X210" s="181"/>
      <c r="Y210" s="181"/>
    </row>
    <row r="211" spans="3:26" ht="43.15"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15"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6"/>
      <c r="E214" s="785"/>
      <c r="F214" s="675" t="s">
        <v>459</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1278.6000000000001</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722.3</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1186.8</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6"/>
      <c r="E231" s="785"/>
      <c r="F231" s="675" t="s">
        <v>460</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topLeftCell="A11"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10.199999999999999</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11.3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10.199999999999999</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10.199999999999999</v>
      </c>
      <c r="P27" s="858"/>
      <c r="Q27" s="858"/>
      <c r="R27" s="858"/>
      <c r="S27" s="59" t="s">
        <v>38</v>
      </c>
      <c r="T27" s="80"/>
      <c r="U27" s="80"/>
      <c r="X27" s="78" t="s">
        <v>39</v>
      </c>
      <c r="Y27" s="81"/>
      <c r="AG27" s="68"/>
      <c r="AH27" s="68"/>
      <c r="AI27" s="68"/>
      <c r="AJ27" s="68"/>
      <c r="AK27" s="900">
        <f>+AG18+O27</f>
        <v>10.199999999999999</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10.199999999999999</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11.3</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11.3</v>
      </c>
      <c r="G30" s="870"/>
      <c r="H30" s="234" t="s">
        <v>199</v>
      </c>
      <c r="L30" s="867"/>
      <c r="O30" s="71"/>
      <c r="Q30" s="857">
        <f>+ROUND(Z28,1)+ROUND(Z29,1)+ROUND(Z30,1)</f>
        <v>10.199999999999999</v>
      </c>
      <c r="R30" s="858"/>
      <c r="S30" s="858"/>
      <c r="T30" s="858"/>
      <c r="U30" s="59" t="s">
        <v>16</v>
      </c>
      <c r="X30" s="855" t="s">
        <v>187</v>
      </c>
      <c r="Y30" s="856"/>
      <c r="Z30" s="848"/>
      <c r="AA30" s="849"/>
      <c r="AB30" s="849"/>
      <c r="AC30" s="849"/>
      <c r="AD30" s="849"/>
      <c r="AE30" s="59" t="s">
        <v>13</v>
      </c>
      <c r="AK30" s="809">
        <v>10.199999999999999</v>
      </c>
      <c r="AL30" s="810"/>
      <c r="AM30" s="810"/>
      <c r="AN30" s="810"/>
      <c r="AO30" s="67" t="s">
        <v>13</v>
      </c>
      <c r="AR30" s="915"/>
      <c r="AS30" s="912"/>
      <c r="AT30" s="912"/>
      <c r="AU30" s="913"/>
    </row>
    <row r="31" spans="2:48" ht="27" customHeight="1" thickTop="1" thickBot="1" x14ac:dyDescent="0.2">
      <c r="B31" s="883" t="s">
        <v>376</v>
      </c>
      <c r="C31" s="834"/>
      <c r="D31" s="834"/>
      <c r="E31" s="835"/>
      <c r="F31" s="869">
        <v>11.3</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abSelected="1" topLeftCell="A16"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6.6</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7.4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6.6</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6.6</v>
      </c>
      <c r="P27" s="858"/>
      <c r="Q27" s="858"/>
      <c r="R27" s="858"/>
      <c r="S27" s="59" t="s">
        <v>38</v>
      </c>
      <c r="T27" s="80"/>
      <c r="U27" s="80"/>
      <c r="X27" s="78" t="s">
        <v>39</v>
      </c>
      <c r="Y27" s="81"/>
      <c r="AG27" s="68"/>
      <c r="AH27" s="68"/>
      <c r="AI27" s="68"/>
      <c r="AJ27" s="68"/>
      <c r="AK27" s="900">
        <f>+AG18+O27</f>
        <v>6.6</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6.6</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7.4</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5.9</v>
      </c>
      <c r="G30" s="870"/>
      <c r="H30" s="234" t="s">
        <v>199</v>
      </c>
      <c r="L30" s="867"/>
      <c r="O30" s="71"/>
      <c r="Q30" s="857">
        <f>+ROUND(Z28,1)+ROUND(Z29,1)+ROUND(Z30,1)</f>
        <v>6.6</v>
      </c>
      <c r="R30" s="858"/>
      <c r="S30" s="858"/>
      <c r="T30" s="858"/>
      <c r="U30" s="59" t="s">
        <v>16</v>
      </c>
      <c r="X30" s="855" t="s">
        <v>187</v>
      </c>
      <c r="Y30" s="856"/>
      <c r="Z30" s="848"/>
      <c r="AA30" s="849"/>
      <c r="AB30" s="849"/>
      <c r="AC30" s="849"/>
      <c r="AD30" s="849"/>
      <c r="AE30" s="59" t="s">
        <v>13</v>
      </c>
      <c r="AK30" s="809">
        <v>5.3</v>
      </c>
      <c r="AL30" s="810"/>
      <c r="AM30" s="810"/>
      <c r="AN30" s="810"/>
      <c r="AO30" s="67" t="s">
        <v>13</v>
      </c>
      <c r="AR30" s="915"/>
      <c r="AS30" s="912"/>
      <c r="AT30" s="912"/>
      <c r="AU30" s="913"/>
    </row>
    <row r="31" spans="2:48" ht="27" customHeight="1" thickTop="1" thickBot="1" x14ac:dyDescent="0.2">
      <c r="B31" s="883" t="s">
        <v>376</v>
      </c>
      <c r="C31" s="834"/>
      <c r="D31" s="834"/>
      <c r="E31" s="835"/>
      <c r="F31" s="869">
        <v>7.4</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topLeftCell="A16"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751.7</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835.2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719.7</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751.7</v>
      </c>
      <c r="P27" s="858"/>
      <c r="Q27" s="858"/>
      <c r="R27" s="858"/>
      <c r="S27" s="59" t="s">
        <v>38</v>
      </c>
      <c r="T27" s="80"/>
      <c r="U27" s="80"/>
      <c r="X27" s="78" t="s">
        <v>39</v>
      </c>
      <c r="Y27" s="81"/>
      <c r="AG27" s="68"/>
      <c r="AH27" s="68"/>
      <c r="AI27" s="68"/>
      <c r="AJ27" s="68"/>
      <c r="AK27" s="900">
        <f>+AG18+O27</f>
        <v>751.7</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719.7</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835.2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709.4</v>
      </c>
      <c r="G30" s="870"/>
      <c r="H30" s="234" t="s">
        <v>199</v>
      </c>
      <c r="L30" s="867"/>
      <c r="O30" s="71"/>
      <c r="Q30" s="857">
        <f>+ROUND(Z28,1)+ROUND(Z29,1)+ROUND(Z30,1)</f>
        <v>719.7</v>
      </c>
      <c r="R30" s="858"/>
      <c r="S30" s="858"/>
      <c r="T30" s="858"/>
      <c r="U30" s="59" t="s">
        <v>16</v>
      </c>
      <c r="X30" s="855" t="s">
        <v>187</v>
      </c>
      <c r="Y30" s="856"/>
      <c r="Z30" s="848"/>
      <c r="AA30" s="849"/>
      <c r="AB30" s="849"/>
      <c r="AC30" s="849"/>
      <c r="AD30" s="849"/>
      <c r="AE30" s="59" t="s">
        <v>13</v>
      </c>
      <c r="AK30" s="809">
        <v>638.4</v>
      </c>
      <c r="AL30" s="810"/>
      <c r="AM30" s="810"/>
      <c r="AN30" s="810"/>
      <c r="AO30" s="67" t="s">
        <v>13</v>
      </c>
      <c r="AR30" s="915"/>
      <c r="AS30" s="912"/>
      <c r="AT30" s="912"/>
      <c r="AU30" s="913"/>
    </row>
    <row r="31" spans="2:48" ht="27" customHeight="1" thickTop="1" thickBot="1" x14ac:dyDescent="0.2">
      <c r="B31" s="883" t="s">
        <v>376</v>
      </c>
      <c r="C31" s="834"/>
      <c r="D31" s="834"/>
      <c r="E31" s="835"/>
      <c r="F31" s="869">
        <v>799.6</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v>32</v>
      </c>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積水ハウス株式会社　東日本特建支店</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abSelected="1" topLeftCell="A16"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v>3.1</v>
      </c>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57.300000000000004</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v>3.1</v>
      </c>
      <c r="P18" s="822"/>
      <c r="Q18" s="822"/>
      <c r="R18" s="822"/>
      <c r="S18" s="67" t="s">
        <v>14</v>
      </c>
      <c r="T18"/>
      <c r="U18" s="349"/>
      <c r="V18"/>
      <c r="W18" s="233"/>
      <c r="X18" s="900">
        <f>+ROUND(AG9,1)+ROUND(AG12,1)+ROUND(AG15,1)+AG18</f>
        <v>3.1</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
      <c r="B24" s="883" t="s">
        <v>201</v>
      </c>
      <c r="C24" s="834"/>
      <c r="D24" s="834"/>
      <c r="E24" s="835"/>
      <c r="F24" s="869">
        <v>63.6</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12.2</v>
      </c>
      <c r="AS24" s="901"/>
      <c r="AT24" s="901"/>
      <c r="AU24" s="67" t="s">
        <v>13</v>
      </c>
    </row>
    <row r="25" spans="2:48" ht="27" customHeight="1" thickBot="1" x14ac:dyDescent="0.2">
      <c r="B25" s="888" t="s">
        <v>202</v>
      </c>
      <c r="C25" s="889"/>
      <c r="D25" s="889"/>
      <c r="E25" s="890"/>
      <c r="F25" s="869">
        <v>3.4</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54.2</v>
      </c>
      <c r="P27" s="858"/>
      <c r="Q27" s="858"/>
      <c r="R27" s="858"/>
      <c r="S27" s="59" t="s">
        <v>38</v>
      </c>
      <c r="T27" s="80"/>
      <c r="U27" s="80"/>
      <c r="X27" s="78" t="s">
        <v>39</v>
      </c>
      <c r="Y27" s="81"/>
      <c r="AG27" s="68"/>
      <c r="AH27" s="68"/>
      <c r="AI27" s="68"/>
      <c r="AJ27" s="68"/>
      <c r="AK27" s="900">
        <f>+AG18+O27</f>
        <v>54.2</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12.2</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60.2</v>
      </c>
      <c r="G29" s="870"/>
      <c r="H29" s="234" t="s">
        <v>199</v>
      </c>
      <c r="L29" s="867"/>
      <c r="O29" s="71"/>
      <c r="P29" s="163"/>
      <c r="Q29" s="66" t="s">
        <v>184</v>
      </c>
      <c r="R29" s="834" t="s">
        <v>33</v>
      </c>
      <c r="S29" s="850"/>
      <c r="T29" s="850"/>
      <c r="U29" s="851"/>
      <c r="V29" s="63"/>
      <c r="W29" s="82"/>
      <c r="X29" s="855" t="s">
        <v>316</v>
      </c>
      <c r="Y29" s="856"/>
      <c r="Z29" s="848">
        <v>42</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50.6</v>
      </c>
      <c r="G30" s="870"/>
      <c r="H30" s="234" t="s">
        <v>199</v>
      </c>
      <c r="L30" s="867"/>
      <c r="O30" s="71"/>
      <c r="Q30" s="857">
        <f>+ROUND(Z28,1)+ROUND(Z29,1)+ROUND(Z30,1)</f>
        <v>54.2</v>
      </c>
      <c r="R30" s="858"/>
      <c r="S30" s="858"/>
      <c r="T30" s="858"/>
      <c r="U30" s="59" t="s">
        <v>16</v>
      </c>
      <c r="X30" s="855" t="s">
        <v>187</v>
      </c>
      <c r="Y30" s="856"/>
      <c r="Z30" s="848"/>
      <c r="AA30" s="849"/>
      <c r="AB30" s="849"/>
      <c r="AC30" s="849"/>
      <c r="AD30" s="849"/>
      <c r="AE30" s="59" t="s">
        <v>13</v>
      </c>
      <c r="AK30" s="809">
        <v>45.6</v>
      </c>
      <c r="AL30" s="810"/>
      <c r="AM30" s="810"/>
      <c r="AN30" s="810"/>
      <c r="AO30" s="67" t="s">
        <v>13</v>
      </c>
      <c r="AR30" s="915"/>
      <c r="AS30" s="912"/>
      <c r="AT30" s="912"/>
      <c r="AU30" s="913"/>
    </row>
    <row r="31" spans="2:48" ht="27" customHeight="1" thickTop="1" thickBot="1" x14ac:dyDescent="0.2">
      <c r="B31" s="883" t="s">
        <v>376</v>
      </c>
      <c r="C31" s="834"/>
      <c r="D31" s="834"/>
      <c r="E31" s="835"/>
      <c r="F31" s="869">
        <v>13.5</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A13" zoomScale="80" zoomScaleNormal="80" workbookViewId="0">
      <selection activeCell="U21" sqref="U21"/>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15">
      <c r="B4" s="972"/>
      <c r="C4" s="972"/>
      <c r="D4" s="972"/>
      <c r="E4" s="972"/>
      <c r="F4" s="972"/>
      <c r="G4" s="129"/>
      <c r="H4" s="129"/>
      <c r="I4" s="129"/>
      <c r="J4" s="129"/>
      <c r="K4" s="129"/>
      <c r="Y4" s="976" t="s">
        <v>356</v>
      </c>
      <c r="Z4" s="131" t="s">
        <v>115</v>
      </c>
      <c r="AA4" s="132" t="s">
        <v>116</v>
      </c>
    </row>
    <row r="5" spans="2:27" ht="14.1" customHeight="1" thickBot="1" x14ac:dyDescent="0.2">
      <c r="C5" s="129"/>
      <c r="D5" s="129"/>
      <c r="E5" s="129"/>
      <c r="F5" s="129"/>
      <c r="G5" s="129"/>
      <c r="H5" s="129"/>
      <c r="I5" s="129"/>
      <c r="J5" s="129"/>
      <c r="K5" s="129"/>
      <c r="Y5" s="977"/>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3"/>
      <c r="N6" s="973"/>
      <c r="O6" s="104" t="s">
        <v>99</v>
      </c>
      <c r="P6" s="978" t="str">
        <f>+表紙!F48</f>
        <v>積水ハウス株式会社　東日本特建支店</v>
      </c>
      <c r="Q6" s="978"/>
      <c r="R6" s="978"/>
      <c r="S6" s="978"/>
      <c r="T6" s="978"/>
      <c r="U6" s="978"/>
      <c r="V6" s="973"/>
      <c r="W6" s="973"/>
      <c r="X6" s="973"/>
      <c r="Y6" s="973"/>
      <c r="Z6" s="973"/>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4" t="s">
        <v>231</v>
      </c>
      <c r="D9" s="974"/>
      <c r="E9" s="974"/>
      <c r="F9" s="975"/>
      <c r="G9" s="510">
        <f>IF(ｱ.燃え殻!F24&gt;0,ｱ.燃え殻!F24,IF(G$19&gt;0,"0",0))</f>
        <v>0</v>
      </c>
      <c r="H9" s="510">
        <f>IF(ｲ.汚泥!F24&gt;0,ｲ.汚泥!F24,IF(H$19&gt;0,"0",0))</f>
        <v>475.8</v>
      </c>
      <c r="I9" s="510">
        <f>IF(ｳ.廃油!F24&gt;0,ｳ.廃油!F24,IF(I$19&gt;0,"0",0))</f>
        <v>0</v>
      </c>
      <c r="J9" s="510">
        <f>IF(ｴ.廃酸!$F24&gt;0,ｴ.廃酸!F24,IF(J$19&gt;0,"0",0))</f>
        <v>0</v>
      </c>
      <c r="K9" s="510">
        <f>IF(ｵ.廃ｱﾙｶﾘ!$F24&gt;0,ｵ.廃ｱﾙｶﾘ!F24,IF(K$19&gt;0,"0",0))</f>
        <v>0</v>
      </c>
      <c r="L9" s="510">
        <f>IF(ｶ.廃ﾌﾟﾗ類!F24&gt;0,ｶ.廃ﾌﾟﾗ類!F24,IF(L$19&gt;0,"0",0))</f>
        <v>7.6</v>
      </c>
      <c r="M9" s="510">
        <f>IF(ｷ.紙くず!F24&gt;0,ｷ.紙くず!F24,IF(M$19&gt;0,"0",0))</f>
        <v>11.3</v>
      </c>
      <c r="N9" s="510">
        <f>IF(ｸ.木くず!F24&gt;0,ｸ.木くず!F24,IF(N$19&gt;0,"0",0))</f>
        <v>11.8</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11.3</v>
      </c>
      <c r="T9" s="510">
        <f>IF(ｾ.ｶﾞﾗｽ･ｺﾝｸﾘ･陶磁器くず!F24&gt;0,ｾ.ｶﾞﾗｽ･ｺﾝｸﾘ･陶磁器くず!F24,IF(T$19&gt;0,"0",0))</f>
        <v>7.4</v>
      </c>
      <c r="U9" s="510">
        <f>IF(ｿ.鉱さい!F24&gt;0,ｿ.鉱さい!F24,IF(U$19&gt;0,"0",0))</f>
        <v>0</v>
      </c>
      <c r="V9" s="510">
        <f>IF(ﾀ.がれき類!F24&gt;0,ﾀ.がれき類!F24,IF(V$19&gt;0,"0",0))</f>
        <v>835.2</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63.6</v>
      </c>
      <c r="AA9" s="512">
        <f>IF(SUM(G9:Z9)&gt;0,SUM(G9:Z9),IF(AA$19&gt;0,"0",0))</f>
        <v>1424</v>
      </c>
    </row>
    <row r="10" spans="2:27" ht="24" customHeight="1" x14ac:dyDescent="0.15">
      <c r="B10" s="188" t="s">
        <v>394</v>
      </c>
      <c r="C10" s="970" t="s">
        <v>295</v>
      </c>
      <c r="D10" s="970"/>
      <c r="E10" s="970"/>
      <c r="F10" s="971"/>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3.4</v>
      </c>
      <c r="AA10" s="515">
        <f t="shared" ref="AA10:AA18" si="0">IF(SUM(G10:Z10)&gt;0,SUM(G10:Z10),IF(AA$19&gt;0,"0",0))</f>
        <v>3.4</v>
      </c>
    </row>
    <row r="11" spans="2:27" ht="24" customHeight="1" x14ac:dyDescent="0.15">
      <c r="B11" s="188" t="s">
        <v>395</v>
      </c>
      <c r="C11" s="942" t="s">
        <v>296</v>
      </c>
      <c r="D11" s="942"/>
      <c r="E11" s="942"/>
      <c r="F11" s="943"/>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2" t="s">
        <v>297</v>
      </c>
      <c r="D12" s="942"/>
      <c r="E12" s="942"/>
      <c r="F12" s="943"/>
      <c r="G12" s="516">
        <f>IF(ｱ.燃え殻!F27&gt;0,ｱ.燃え殻!F27,IF(G$19&gt;0,"0",0))</f>
        <v>0</v>
      </c>
      <c r="H12" s="516" t="str">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50" t="s">
        <v>298</v>
      </c>
      <c r="D13" s="951"/>
      <c r="E13" s="951"/>
      <c r="F13" s="95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2" t="s">
        <v>299</v>
      </c>
      <c r="D14" s="942"/>
      <c r="E14" s="942"/>
      <c r="F14" s="943"/>
      <c r="G14" s="516">
        <f>IF(ｱ.燃え殻!F29&gt;0,ｱ.燃え殻!F29,IF(G$19&gt;0,"0",0))</f>
        <v>0</v>
      </c>
      <c r="H14" s="516">
        <f>IF(ｲ.汚泥!F29&gt;0,ｲ.汚泥!F29,IF(H$19&gt;0,"0",0))</f>
        <v>475.8</v>
      </c>
      <c r="I14" s="516">
        <f>IF(ｳ.廃油!F29&gt;0,ｳ.廃油!F29,IF(I$19&gt;0,"0",0))</f>
        <v>0</v>
      </c>
      <c r="J14" s="516">
        <f>IF(ｴ.廃酸!$F29&gt;0,ｴ.廃酸!F29,IF(J$19&gt;0,"0",0))</f>
        <v>0</v>
      </c>
      <c r="K14" s="516">
        <f>IF(ｵ.廃ｱﾙｶﾘ!$F29&gt;0,ｵ.廃ｱﾙｶﾘ!F29,IF(K$19&gt;0,"0",0))</f>
        <v>0</v>
      </c>
      <c r="L14" s="516">
        <f>IF(ｶ.廃ﾌﾟﾗ類!F29&gt;0,ｶ.廃ﾌﾟﾗ類!F29,IF(L$19&gt;0,"0",0))</f>
        <v>7.6</v>
      </c>
      <c r="M14" s="516">
        <f>IF(ｷ.紙くず!F29&gt;0,ｷ.紙くず!F29,IF(M$19&gt;0,"0",0))</f>
        <v>11.3</v>
      </c>
      <c r="N14" s="516">
        <f>IF(ｸ.木くず!F29&gt;0,ｸ.木くず!F29,IF(N$19&gt;0,"0",0))</f>
        <v>11.8</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11.3</v>
      </c>
      <c r="T14" s="516">
        <f>IF(ｾ.ｶﾞﾗｽ･ｺﾝｸﾘ･陶磁器くず!F29&gt;0,ｾ.ｶﾞﾗｽ･ｺﾝｸﾘ･陶磁器くず!F29,IF(T$19&gt;0,"0",0))</f>
        <v>7.4</v>
      </c>
      <c r="U14" s="516">
        <f>IF(ｿ.鉱さい!F29&gt;0,ｿ.鉱さい!F29,IF(U$19&gt;0,"0",0))</f>
        <v>0</v>
      </c>
      <c r="V14" s="516">
        <f>IF(ﾀ.がれき類!F29&gt;0,ﾀ.がれき類!F29,IF(V$19&gt;0,"0",0))</f>
        <v>835.2</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60.2</v>
      </c>
      <c r="AA14" s="518">
        <f t="shared" si="0"/>
        <v>1420.6000000000001</v>
      </c>
    </row>
    <row r="15" spans="2:27" ht="24" customHeight="1" x14ac:dyDescent="0.15">
      <c r="B15" s="188" t="s">
        <v>229</v>
      </c>
      <c r="C15" s="942" t="s">
        <v>300</v>
      </c>
      <c r="D15" s="942"/>
      <c r="E15" s="942"/>
      <c r="F15" s="943"/>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7.2</v>
      </c>
      <c r="M15" s="516">
        <f>IF(ｷ.紙くず!F30&gt;0,ｷ.紙くず!F30,IF(M$19&gt;0,"0",0))</f>
        <v>11.3</v>
      </c>
      <c r="N15" s="516">
        <f>IF(ｸ.木くず!F30&gt;0,ｸ.木くず!F30,IF(N$19&gt;0,"0",0))</f>
        <v>6.7</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11.3</v>
      </c>
      <c r="T15" s="516">
        <f>IF(ｾ.ｶﾞﾗｽ･ｺﾝｸﾘ･陶磁器くず!F30&gt;0,ｾ.ｶﾞﾗｽ･ｺﾝｸﾘ･陶磁器くず!F30,IF(T$19&gt;0,"0",0))</f>
        <v>5.9</v>
      </c>
      <c r="U15" s="516">
        <f>IF(ｿ.鉱さい!F30&gt;0,ｿ.鉱さい!F30,IF(U$19&gt;0,"0",0))</f>
        <v>0</v>
      </c>
      <c r="V15" s="516">
        <f>IF(ﾀ.がれき類!F30&gt;0,ﾀ.がれき類!F30,IF(V$19&gt;0,"0",0))</f>
        <v>709.4</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50.6</v>
      </c>
      <c r="AA15" s="518">
        <f t="shared" si="0"/>
        <v>802.4</v>
      </c>
    </row>
    <row r="16" spans="2:27" ht="24" customHeight="1" x14ac:dyDescent="0.15">
      <c r="B16" s="188" t="s">
        <v>230</v>
      </c>
      <c r="C16" s="942" t="s">
        <v>301</v>
      </c>
      <c r="D16" s="942"/>
      <c r="E16" s="942"/>
      <c r="F16" s="943"/>
      <c r="G16" s="516">
        <f>IF(ｱ.燃え殻!F31&gt;0,ｱ.燃え殻!F31,IF(G$19&gt;0,"0",0))</f>
        <v>0</v>
      </c>
      <c r="H16" s="516">
        <f>IF(ｲ.汚泥!F31&gt;0,ｲ.汚泥!F31,IF(H$19&gt;0,"0",0))</f>
        <v>456</v>
      </c>
      <c r="I16" s="516">
        <f>IF(ｳ.廃油!F31&gt;0,ｳ.廃油!F31,IF(I$19&gt;0,"0",0))</f>
        <v>0</v>
      </c>
      <c r="J16" s="516">
        <f>IF(ｴ.廃酸!$F31&gt;0,ｴ.廃酸!F31,IF(J$19&gt;0,"0",0))</f>
        <v>0</v>
      </c>
      <c r="K16" s="516">
        <f>IF(ｵ.廃ｱﾙｶﾘ!$F31&gt;0,ｵ.廃ｱﾙｶﾘ!F31,IF(K$19&gt;0,"0",0))</f>
        <v>0</v>
      </c>
      <c r="L16" s="516">
        <f>IF(ｶ.廃ﾌﾟﾗ類!F31&gt;0,ｶ.廃ﾌﾟﾗ類!F31,IF(L$19&gt;0,"0",0))</f>
        <v>7.6</v>
      </c>
      <c r="M16" s="516">
        <f>IF(ｷ.紙くず!F31&gt;0,ｷ.紙くず!F31,IF(M$19&gt;0,"0",0))</f>
        <v>11.3</v>
      </c>
      <c r="N16" s="516">
        <f>IF(ｸ.木くず!F31&gt;0,ｸ.木くず!F31,IF(N$19&gt;0,"0",0))</f>
        <v>11.8</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11.3</v>
      </c>
      <c r="T16" s="516">
        <f>IF(ｾ.ｶﾞﾗｽ･ｺﾝｸﾘ･陶磁器くず!F31&gt;0,ｾ.ｶﾞﾗｽ･ｺﾝｸﾘ･陶磁器くず!F31,IF(T$19&gt;0,"0",0))</f>
        <v>7.4</v>
      </c>
      <c r="U16" s="516">
        <f>IF(ｿ.鉱さい!F31&gt;0,ｿ.鉱さい!F31,IF(U$19&gt;0,"0",0))</f>
        <v>0</v>
      </c>
      <c r="V16" s="516">
        <f>IF(ﾀ.がれき類!F31&gt;0,ﾀ.がれき類!F31,IF(V$19&gt;0,"0",0))</f>
        <v>799.6</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13.5</v>
      </c>
      <c r="AA16" s="518">
        <f t="shared" si="0"/>
        <v>1318.5</v>
      </c>
    </row>
    <row r="17" spans="2:27" ht="24" customHeight="1" x14ac:dyDescent="0.15">
      <c r="B17" s="188"/>
      <c r="C17" s="942" t="s">
        <v>416</v>
      </c>
      <c r="D17" s="942"/>
      <c r="E17" s="942"/>
      <c r="F17" s="943"/>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40" t="s">
        <v>441</v>
      </c>
      <c r="E18" s="940"/>
      <c r="F18" s="941"/>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9" t="s">
        <v>378</v>
      </c>
      <c r="E19" s="959"/>
      <c r="F19" s="960"/>
      <c r="G19" s="522">
        <f>+G37+G25+G23+G22+G21-G20</f>
        <v>0</v>
      </c>
      <c r="H19" s="522">
        <f t="shared" ref="H19:Z19" si="1">+H37+H25+H23+H22+H21-H20</f>
        <v>428.2</v>
      </c>
      <c r="I19" s="522">
        <f t="shared" si="1"/>
        <v>0</v>
      </c>
      <c r="J19" s="522">
        <f t="shared" si="1"/>
        <v>0</v>
      </c>
      <c r="K19" s="522">
        <f t="shared" si="1"/>
        <v>0</v>
      </c>
      <c r="L19" s="522">
        <f t="shared" si="1"/>
        <v>6.8</v>
      </c>
      <c r="M19" s="522">
        <f t="shared" si="1"/>
        <v>10.199999999999999</v>
      </c>
      <c r="N19" s="522">
        <f t="shared" si="1"/>
        <v>10.7</v>
      </c>
      <c r="O19" s="522">
        <f t="shared" si="1"/>
        <v>0</v>
      </c>
      <c r="P19" s="522">
        <f t="shared" si="1"/>
        <v>0</v>
      </c>
      <c r="Q19" s="522">
        <f t="shared" si="1"/>
        <v>0</v>
      </c>
      <c r="R19" s="522">
        <f t="shared" si="1"/>
        <v>0</v>
      </c>
      <c r="S19" s="522">
        <f t="shared" si="1"/>
        <v>10.199999999999999</v>
      </c>
      <c r="T19" s="522">
        <f t="shared" si="1"/>
        <v>6.6</v>
      </c>
      <c r="U19" s="522">
        <f t="shared" si="1"/>
        <v>0</v>
      </c>
      <c r="V19" s="522">
        <f t="shared" si="1"/>
        <v>751.7</v>
      </c>
      <c r="W19" s="522">
        <f t="shared" si="1"/>
        <v>0</v>
      </c>
      <c r="X19" s="522">
        <f t="shared" si="1"/>
        <v>0</v>
      </c>
      <c r="Y19" s="522">
        <f t="shared" si="1"/>
        <v>0</v>
      </c>
      <c r="Z19" s="523">
        <f t="shared" si="1"/>
        <v>57.300000000000004</v>
      </c>
      <c r="AA19" s="524">
        <f t="shared" ref="AA19:AA25" si="2">SUM(G19:Z19)</f>
        <v>1281.7</v>
      </c>
    </row>
    <row r="20" spans="2:27" ht="24" customHeight="1" thickBot="1" x14ac:dyDescent="0.2">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6" t="s">
        <v>341</v>
      </c>
      <c r="F23" s="94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3.1</v>
      </c>
      <c r="AA23" s="537">
        <f t="shared" si="2"/>
        <v>3.1</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4" t="s">
        <v>175</v>
      </c>
      <c r="D26" s="585" t="s">
        <v>21</v>
      </c>
      <c r="E26" s="938" t="s">
        <v>344</v>
      </c>
      <c r="F26" s="939"/>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3.1</v>
      </c>
      <c r="AA26" s="544">
        <f t="shared" ref="AA26:AA47" si="4">SUM(G26:Z26)</f>
        <v>3.1</v>
      </c>
    </row>
    <row r="27" spans="2:27" ht="24" customHeight="1" x14ac:dyDescent="0.15">
      <c r="B27" s="186"/>
      <c r="C27" s="944"/>
      <c r="D27" s="191" t="s">
        <v>25</v>
      </c>
      <c r="E27" s="938" t="s">
        <v>345</v>
      </c>
      <c r="F27" s="939"/>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3.1</v>
      </c>
      <c r="AA28" s="534">
        <f>SUM(G28:Z28)</f>
        <v>3.1</v>
      </c>
    </row>
    <row r="29" spans="2:27" ht="25.5" customHeight="1" x14ac:dyDescent="0.15">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5"/>
      <c r="D31" s="143" t="s">
        <v>179</v>
      </c>
      <c r="E31" s="938" t="s">
        <v>349</v>
      </c>
      <c r="F31" s="939"/>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6" t="s">
        <v>174</v>
      </c>
      <c r="D37" s="143" t="s">
        <v>180</v>
      </c>
      <c r="E37" s="957" t="s">
        <v>235</v>
      </c>
      <c r="F37" s="958"/>
      <c r="G37" s="557">
        <f t="shared" ref="G37:Z37" si="8">+G38+G42</f>
        <v>0</v>
      </c>
      <c r="H37" s="557">
        <f t="shared" si="8"/>
        <v>428.2</v>
      </c>
      <c r="I37" s="557">
        <f t="shared" si="8"/>
        <v>0</v>
      </c>
      <c r="J37" s="557">
        <f t="shared" si="8"/>
        <v>0</v>
      </c>
      <c r="K37" s="557">
        <f t="shared" si="8"/>
        <v>0</v>
      </c>
      <c r="L37" s="557">
        <f t="shared" si="8"/>
        <v>6.8</v>
      </c>
      <c r="M37" s="557">
        <f t="shared" si="8"/>
        <v>10.199999999999999</v>
      </c>
      <c r="N37" s="557">
        <f t="shared" si="8"/>
        <v>10.7</v>
      </c>
      <c r="O37" s="557">
        <f t="shared" si="8"/>
        <v>0</v>
      </c>
      <c r="P37" s="557">
        <f t="shared" si="8"/>
        <v>0</v>
      </c>
      <c r="Q37" s="557">
        <f t="shared" si="8"/>
        <v>0</v>
      </c>
      <c r="R37" s="557">
        <f t="shared" si="8"/>
        <v>0</v>
      </c>
      <c r="S37" s="557">
        <f t="shared" si="8"/>
        <v>10.199999999999999</v>
      </c>
      <c r="T37" s="557">
        <f t="shared" si="8"/>
        <v>6.6</v>
      </c>
      <c r="U37" s="557">
        <f t="shared" si="8"/>
        <v>0</v>
      </c>
      <c r="V37" s="557">
        <f t="shared" si="8"/>
        <v>751.7</v>
      </c>
      <c r="W37" s="557">
        <f t="shared" si="8"/>
        <v>0</v>
      </c>
      <c r="X37" s="557">
        <f t="shared" si="8"/>
        <v>0</v>
      </c>
      <c r="Y37" s="557">
        <f t="shared" si="8"/>
        <v>0</v>
      </c>
      <c r="Z37" s="558">
        <f t="shared" si="8"/>
        <v>54.2</v>
      </c>
      <c r="AA37" s="559">
        <f t="shared" si="4"/>
        <v>1278.6000000000001</v>
      </c>
    </row>
    <row r="38" spans="2:27" ht="24" customHeight="1" x14ac:dyDescent="0.15">
      <c r="B38" s="186"/>
      <c r="C38" s="936"/>
      <c r="D38" s="247"/>
      <c r="E38" s="245" t="s">
        <v>320</v>
      </c>
      <c r="F38" s="588"/>
      <c r="G38" s="548">
        <f t="shared" ref="G38:Z38" si="9">SUM(G39:G41)</f>
        <v>0</v>
      </c>
      <c r="H38" s="548">
        <f t="shared" si="9"/>
        <v>428.2</v>
      </c>
      <c r="I38" s="548">
        <f t="shared" si="9"/>
        <v>0</v>
      </c>
      <c r="J38" s="548">
        <f t="shared" si="9"/>
        <v>0</v>
      </c>
      <c r="K38" s="548">
        <f t="shared" si="9"/>
        <v>0</v>
      </c>
      <c r="L38" s="548">
        <f t="shared" si="9"/>
        <v>6.8</v>
      </c>
      <c r="M38" s="548">
        <f t="shared" si="9"/>
        <v>10.199999999999999</v>
      </c>
      <c r="N38" s="548">
        <f t="shared" si="9"/>
        <v>10.7</v>
      </c>
      <c r="O38" s="548">
        <f t="shared" si="9"/>
        <v>0</v>
      </c>
      <c r="P38" s="548">
        <f t="shared" si="9"/>
        <v>0</v>
      </c>
      <c r="Q38" s="548">
        <f t="shared" si="9"/>
        <v>0</v>
      </c>
      <c r="R38" s="548">
        <f t="shared" si="9"/>
        <v>0</v>
      </c>
      <c r="S38" s="548">
        <f t="shared" si="9"/>
        <v>10.199999999999999</v>
      </c>
      <c r="T38" s="548">
        <f t="shared" si="9"/>
        <v>6.6</v>
      </c>
      <c r="U38" s="548">
        <f t="shared" si="9"/>
        <v>0</v>
      </c>
      <c r="V38" s="548">
        <f t="shared" si="9"/>
        <v>719.7</v>
      </c>
      <c r="W38" s="548">
        <f t="shared" si="9"/>
        <v>0</v>
      </c>
      <c r="X38" s="548">
        <f t="shared" si="9"/>
        <v>0</v>
      </c>
      <c r="Y38" s="548">
        <f t="shared" si="9"/>
        <v>0</v>
      </c>
      <c r="Z38" s="549">
        <f t="shared" si="9"/>
        <v>54.2</v>
      </c>
      <c r="AA38" s="550">
        <f t="shared" si="4"/>
        <v>1246.6000000000001</v>
      </c>
    </row>
    <row r="39" spans="2:27" ht="24" customHeight="1" x14ac:dyDescent="0.15">
      <c r="B39" s="186"/>
      <c r="C39" s="936"/>
      <c r="D39" s="248"/>
      <c r="E39" s="243"/>
      <c r="F39" s="241" t="s">
        <v>234</v>
      </c>
      <c r="G39" s="551">
        <f>+ｱ.燃え殻!$Z$28</f>
        <v>0</v>
      </c>
      <c r="H39" s="551">
        <f>+ｲ.汚泥!$Z$28</f>
        <v>410.4</v>
      </c>
      <c r="I39" s="551">
        <f>+ｳ.廃油!$Z$28</f>
        <v>0</v>
      </c>
      <c r="J39" s="551">
        <f>+ｴ.廃酸!$Z$28</f>
        <v>0</v>
      </c>
      <c r="K39" s="551">
        <f>+ｵ.廃ｱﾙｶﾘ!$Z$28</f>
        <v>0</v>
      </c>
      <c r="L39" s="551">
        <f>+ｶ.廃ﾌﾟﾗ類!$Z$28</f>
        <v>6.8</v>
      </c>
      <c r="M39" s="551">
        <f>+ｷ.紙くず!$Z$28</f>
        <v>10.199999999999999</v>
      </c>
      <c r="N39" s="551">
        <f>+ｸ.木くず!$Z$28</f>
        <v>10.7</v>
      </c>
      <c r="O39" s="551">
        <f>+ｹ.繊維くず!$Z$28</f>
        <v>0</v>
      </c>
      <c r="P39" s="551">
        <f>+ｺ.動植物性残さ!$Z$28</f>
        <v>0</v>
      </c>
      <c r="Q39" s="551">
        <f>+ｻ.動物系固形不要物!$Z$28</f>
        <v>0</v>
      </c>
      <c r="R39" s="551">
        <f>+ｼ.ｺﾞﾑくず!$Z$28</f>
        <v>0</v>
      </c>
      <c r="S39" s="551">
        <f>+ｽ.金属くず!$Z$28</f>
        <v>10.199999999999999</v>
      </c>
      <c r="T39" s="551">
        <f>+ｾ.ｶﾞﾗｽ･ｺﾝｸﾘ･陶磁器くず!$Z$28</f>
        <v>6.6</v>
      </c>
      <c r="U39" s="551">
        <f>+ｿ.鉱さい!$Z$28</f>
        <v>0</v>
      </c>
      <c r="V39" s="551">
        <f>+ﾀ.がれき類!$Z$28</f>
        <v>719.7</v>
      </c>
      <c r="W39" s="551">
        <f>+ﾁ.動物のふん尿!$Z$28</f>
        <v>0</v>
      </c>
      <c r="X39" s="551">
        <f>+ﾂ.動物の死体!$Z$28</f>
        <v>0</v>
      </c>
      <c r="Y39" s="551">
        <f>+ﾃ.ばいじん!$Z$28</f>
        <v>0</v>
      </c>
      <c r="Z39" s="552">
        <f>+ﾄ.混合廃棄物その他!$Z$28</f>
        <v>12.2</v>
      </c>
      <c r="AA39" s="553">
        <f t="shared" si="4"/>
        <v>1186.8</v>
      </c>
    </row>
    <row r="40" spans="2:27" ht="24" customHeight="1" x14ac:dyDescent="0.15">
      <c r="B40" s="186"/>
      <c r="C40" s="936"/>
      <c r="D40" s="248"/>
      <c r="E40" s="243"/>
      <c r="F40" s="241" t="s">
        <v>319</v>
      </c>
      <c r="G40" s="551">
        <f>+ｱ.燃え殻!$Z$29</f>
        <v>0</v>
      </c>
      <c r="H40" s="551">
        <f>+ｲ.汚泥!$Z$29</f>
        <v>17.8</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42</v>
      </c>
      <c r="AA40" s="553">
        <f t="shared" si="4"/>
        <v>59.8</v>
      </c>
    </row>
    <row r="41" spans="2:27" ht="24" customHeight="1" x14ac:dyDescent="0.15">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32</v>
      </c>
      <c r="W42" s="554">
        <f>+ﾁ.動物のふん尿!$Q$33</f>
        <v>0</v>
      </c>
      <c r="X42" s="554">
        <f>+ﾂ.動物の死体!$Q$33</f>
        <v>0</v>
      </c>
      <c r="Y42" s="554">
        <f>+ﾃ.ばいじん!$Q$33</f>
        <v>0</v>
      </c>
      <c r="Z42" s="555">
        <f>+ﾄ.混合廃棄物その他!$Q$33</f>
        <v>0</v>
      </c>
      <c r="AA42" s="556">
        <f>SUM(G42:Z42)</f>
        <v>32</v>
      </c>
    </row>
    <row r="43" spans="2:27" ht="24" customHeight="1" x14ac:dyDescent="0.15">
      <c r="B43" s="186"/>
      <c r="C43" s="142" t="s">
        <v>236</v>
      </c>
      <c r="D43" s="955" t="s">
        <v>350</v>
      </c>
      <c r="E43" s="955"/>
      <c r="F43" s="956"/>
      <c r="G43" s="560">
        <f>+ｱ.燃え殻!$AK$27</f>
        <v>0</v>
      </c>
      <c r="H43" s="560">
        <f>+ｲ.汚泥!$AK$27</f>
        <v>428.2</v>
      </c>
      <c r="I43" s="560">
        <f>+ｳ.廃油!$AK$27</f>
        <v>0</v>
      </c>
      <c r="J43" s="560">
        <f>+ｴ.廃酸!$AK$27</f>
        <v>0</v>
      </c>
      <c r="K43" s="560">
        <f>+ｵ.廃ｱﾙｶﾘ!$AK$27</f>
        <v>0</v>
      </c>
      <c r="L43" s="560">
        <f>+ｶ.廃ﾌﾟﾗ類!$AK$27</f>
        <v>6.8</v>
      </c>
      <c r="M43" s="560">
        <f>+ｷ.紙くず!$AK$27</f>
        <v>10.199999999999999</v>
      </c>
      <c r="N43" s="560">
        <f>+ｸ.木くず!$AK$27</f>
        <v>10.7</v>
      </c>
      <c r="O43" s="560">
        <f>+ｹ.繊維くず!$AK$27</f>
        <v>0</v>
      </c>
      <c r="P43" s="560">
        <f>+ｺ.動植物性残さ!$AK$27</f>
        <v>0</v>
      </c>
      <c r="Q43" s="560">
        <f>+ｻ.動物系固形不要物!$AK$27</f>
        <v>0</v>
      </c>
      <c r="R43" s="560">
        <f>+ｼ.ｺﾞﾑくず!$AK$27</f>
        <v>0</v>
      </c>
      <c r="S43" s="560">
        <f>+ｽ.金属くず!$AK$27</f>
        <v>10.199999999999999</v>
      </c>
      <c r="T43" s="560">
        <f>+ｾ.ｶﾞﾗｽ･ｺﾝｸﾘ･陶磁器くず!$AK$27</f>
        <v>6.6</v>
      </c>
      <c r="U43" s="560">
        <f>+ｿ.鉱さい!$AK$27</f>
        <v>0</v>
      </c>
      <c r="V43" s="560">
        <f>+ﾀ.がれき類!$AK$27</f>
        <v>751.7</v>
      </c>
      <c r="W43" s="560">
        <f>+ﾁ.動物のふん尿!$AK$27</f>
        <v>0</v>
      </c>
      <c r="X43" s="560">
        <f>+ﾂ.動物の死体!$AK$27</f>
        <v>0</v>
      </c>
      <c r="Y43" s="560">
        <f>+ﾃ.ばいじん!$AK$27</f>
        <v>0</v>
      </c>
      <c r="Z43" s="561">
        <f>+ﾄ.混合廃棄物その他!$AK$27</f>
        <v>54.2</v>
      </c>
      <c r="AA43" s="562">
        <f t="shared" si="4"/>
        <v>1278.6000000000001</v>
      </c>
    </row>
    <row r="44" spans="2:27" ht="24" customHeight="1" x14ac:dyDescent="0.15">
      <c r="B44" s="186"/>
      <c r="C44" s="193"/>
      <c r="D44" s="191" t="s">
        <v>189</v>
      </c>
      <c r="E44" s="938" t="s">
        <v>237</v>
      </c>
      <c r="F44" s="939"/>
      <c r="G44" s="563">
        <f>+ｱ.燃え殻!$AK$30</f>
        <v>0</v>
      </c>
      <c r="H44" s="563">
        <f>+ｲ.汚泥!$AK$30</f>
        <v>0</v>
      </c>
      <c r="I44" s="563">
        <f>+ｳ.廃油!$AK$30</f>
        <v>0</v>
      </c>
      <c r="J44" s="563">
        <f>+ｴ.廃酸!$AK$30</f>
        <v>0</v>
      </c>
      <c r="K44" s="563">
        <f>+ｵ.廃ｱﾙｶﾘ!$AK$30</f>
        <v>0</v>
      </c>
      <c r="L44" s="563">
        <f>+ｶ.廃ﾌﾟﾗ類!$AK$30</f>
        <v>6.5</v>
      </c>
      <c r="M44" s="563">
        <f>+ｷ.紙くず!$AK$30</f>
        <v>10.199999999999999</v>
      </c>
      <c r="N44" s="563">
        <f>+ｸ.木くず!$AK$30</f>
        <v>6.1</v>
      </c>
      <c r="O44" s="563">
        <f>+ｹ.繊維くず!$AK$30</f>
        <v>0</v>
      </c>
      <c r="P44" s="563">
        <f>+ｺ.動植物性残さ!$AK$30</f>
        <v>0</v>
      </c>
      <c r="Q44" s="563">
        <f>+ｻ.動物系固形不要物!$AK$30</f>
        <v>0</v>
      </c>
      <c r="R44" s="563">
        <f>+ｼ.ｺﾞﾑくず!$AK$30</f>
        <v>0</v>
      </c>
      <c r="S44" s="563">
        <f>+ｽ.金属くず!$AK$30</f>
        <v>10.199999999999999</v>
      </c>
      <c r="T44" s="563">
        <f>+ｾ.ｶﾞﾗｽ･ｺﾝｸﾘ･陶磁器くず!$AK$30</f>
        <v>5.3</v>
      </c>
      <c r="U44" s="563">
        <f>+ｿ.鉱さい!$AK$30</f>
        <v>0</v>
      </c>
      <c r="V44" s="563">
        <f>+ﾀ.がれき類!$AK$30</f>
        <v>638.4</v>
      </c>
      <c r="W44" s="563">
        <f>+ﾁ.動物のふん尿!$AK$30</f>
        <v>0</v>
      </c>
      <c r="X44" s="563">
        <f>+ﾂ.動物の死体!$AK$30</f>
        <v>0</v>
      </c>
      <c r="Y44" s="563">
        <f>+ﾃ.ばいじん!$AK$30</f>
        <v>0</v>
      </c>
      <c r="Z44" s="564">
        <f>+ﾄ.混合廃棄物その他!$AK$30</f>
        <v>45.6</v>
      </c>
      <c r="AA44" s="565">
        <f t="shared" si="4"/>
        <v>722.3</v>
      </c>
    </row>
    <row r="45" spans="2:27" ht="24" customHeight="1" x14ac:dyDescent="0.15">
      <c r="B45" s="186"/>
      <c r="C45" s="193"/>
      <c r="D45" s="587" t="s">
        <v>191</v>
      </c>
      <c r="E45" s="965" t="s">
        <v>238</v>
      </c>
      <c r="F45" s="966"/>
      <c r="G45" s="566">
        <f>+ｱ.燃え殻!$AR$24</f>
        <v>0</v>
      </c>
      <c r="H45" s="566">
        <f>+ｲ.汚泥!$AR$24</f>
        <v>410.4</v>
      </c>
      <c r="I45" s="566">
        <f>+ｳ.廃油!$AR$24</f>
        <v>0</v>
      </c>
      <c r="J45" s="566">
        <f>+ｴ.廃酸!$AR$24</f>
        <v>0</v>
      </c>
      <c r="K45" s="566">
        <f>+ｵ.廃ｱﾙｶﾘ!$AR$24</f>
        <v>0</v>
      </c>
      <c r="L45" s="566">
        <f>+ｶ.廃ﾌﾟﾗ類!$AR$24</f>
        <v>6.8</v>
      </c>
      <c r="M45" s="566">
        <f>+ｷ.紙くず!$AR$24</f>
        <v>10.199999999999999</v>
      </c>
      <c r="N45" s="566">
        <f>+ｸ.木くず!$AR$24</f>
        <v>10.7</v>
      </c>
      <c r="O45" s="566">
        <f>+ｹ.繊維くず!$AR$24</f>
        <v>0</v>
      </c>
      <c r="P45" s="566">
        <f>+ｺ.動植物性残さ!$AR$24</f>
        <v>0</v>
      </c>
      <c r="Q45" s="566">
        <f>+ｻ.動物系固形不要物!$AR$24</f>
        <v>0</v>
      </c>
      <c r="R45" s="566">
        <f>+ｼ.ｺﾞﾑくず!$AR$24</f>
        <v>0</v>
      </c>
      <c r="S45" s="566">
        <f>+ｽ.金属くず!$AR$24</f>
        <v>10.199999999999999</v>
      </c>
      <c r="T45" s="566">
        <f>+ｾ.ｶﾞﾗｽ･ｺﾝｸﾘ･陶磁器くず!$AR$24</f>
        <v>6.6</v>
      </c>
      <c r="U45" s="566">
        <f>+ｿ.鉱さい!$AR$24</f>
        <v>0</v>
      </c>
      <c r="V45" s="566">
        <f>+ﾀ.がれき類!$AR$24</f>
        <v>719.7</v>
      </c>
      <c r="W45" s="566">
        <f>+ﾁ.動物のふん尿!$AR$24</f>
        <v>0</v>
      </c>
      <c r="X45" s="566">
        <f>+ﾂ.動物の死体!$AR$24</f>
        <v>0</v>
      </c>
      <c r="Y45" s="566">
        <f>+ﾃ.ばいじん!$AR$24</f>
        <v>0</v>
      </c>
      <c r="Z45" s="567">
        <f>+ﾄ.混合廃棄物その他!$AR$24</f>
        <v>12.2</v>
      </c>
      <c r="AA45" s="568">
        <f t="shared" si="4"/>
        <v>1186.8</v>
      </c>
    </row>
    <row r="46" spans="2:27" ht="24" customHeight="1" x14ac:dyDescent="0.15">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904</v>
      </c>
      <c r="I55" s="422">
        <f t="shared" si="10"/>
        <v>0</v>
      </c>
      <c r="J55" s="422">
        <f t="shared" si="10"/>
        <v>0</v>
      </c>
      <c r="K55" s="422">
        <f t="shared" si="10"/>
        <v>0</v>
      </c>
      <c r="L55" s="422">
        <f t="shared" si="10"/>
        <v>14.399999999999999</v>
      </c>
      <c r="M55" s="422">
        <f t="shared" si="10"/>
        <v>21.5</v>
      </c>
      <c r="N55" s="422">
        <f t="shared" si="10"/>
        <v>22.5</v>
      </c>
      <c r="O55" s="422">
        <f t="shared" si="10"/>
        <v>0</v>
      </c>
      <c r="P55" s="422">
        <f t="shared" si="10"/>
        <v>0</v>
      </c>
      <c r="Q55" s="422">
        <f t="shared" si="10"/>
        <v>0</v>
      </c>
      <c r="R55" s="422">
        <f t="shared" si="10"/>
        <v>0</v>
      </c>
      <c r="S55" s="422">
        <f t="shared" si="10"/>
        <v>21.5</v>
      </c>
      <c r="T55" s="422">
        <f t="shared" si="10"/>
        <v>14</v>
      </c>
      <c r="U55" s="422">
        <f t="shared" si="10"/>
        <v>0</v>
      </c>
      <c r="V55" s="422">
        <f t="shared" si="10"/>
        <v>1586.9</v>
      </c>
      <c r="W55" s="422">
        <f t="shared" si="10"/>
        <v>0</v>
      </c>
      <c r="X55" s="422">
        <f t="shared" si="10"/>
        <v>0</v>
      </c>
      <c r="Y55" s="422">
        <f t="shared" si="10"/>
        <v>0</v>
      </c>
      <c r="Z55" s="422">
        <f t="shared" si="10"/>
        <v>120.9</v>
      </c>
      <c r="AA55" s="423">
        <f>+AA9+AA19+AA20</f>
        <v>2705.7</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15"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4" t="str">
        <f>+表紙!P35</f>
        <v>令和   5 年    8月    8日</v>
      </c>
      <c r="Q11" s="1025"/>
      <c r="R11" s="1025"/>
      <c r="S11" s="1025"/>
      <c r="T11" s="1026"/>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東京都渋谷区代々木2-1-1新宿マインズタワー23階</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積水ハウス株式会社東日本特建支店　村山　智之</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03-5352-3611</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積水ハウス株式会社　東日本特建支店</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1795</v>
      </c>
      <c r="Q25" s="986"/>
      <c r="R25" s="986"/>
      <c r="S25" s="986"/>
      <c r="T25" s="986"/>
      <c r="U25" s="987"/>
    </row>
    <row r="26" spans="1:22" ht="26.25" customHeight="1" x14ac:dyDescent="0.15">
      <c r="C26" s="999" t="s">
        <v>11</v>
      </c>
      <c r="D26" s="1000"/>
      <c r="E26" s="1001"/>
      <c r="F26" s="1018" t="str">
        <f>+表紙!F50</f>
        <v>東京都渋谷区代々木2-1-1新宿マインズタワー23階</v>
      </c>
      <c r="G26" s="1019"/>
      <c r="H26" s="1019"/>
      <c r="I26" s="1019"/>
      <c r="J26" s="1019"/>
      <c r="K26" s="1019"/>
      <c r="L26" s="1019"/>
      <c r="M26" s="1019"/>
      <c r="N26" s="457" t="s">
        <v>173</v>
      </c>
      <c r="O26" s="383"/>
      <c r="P26" s="383"/>
      <c r="Q26" s="1013" t="str">
        <f>IF(+表紙!Q50="","",+表紙!Q50)</f>
        <v>03-5352-3611</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Ｄ－建設業</v>
      </c>
      <c r="G30" s="989"/>
      <c r="H30" s="989"/>
      <c r="I30" s="989"/>
      <c r="J30" s="989"/>
      <c r="K30" s="989"/>
      <c r="L30" s="282" t="s">
        <v>48</v>
      </c>
      <c r="M30" s="282"/>
      <c r="N30" s="990" t="str">
        <f>IF(COUNTA(表紙!N54)=1,+表紙!N54,"")</f>
        <v>在来工法による共同住宅その他の建
築物の請負工事</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t="str">
        <f>IF(+表紙!N55="","",+表紙!N55)</f>
        <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f>IF(+表紙!N56="","",+表紙!N56)</f>
        <v>3000</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t="str">
        <f>IF(+表紙!F61="","",+表紙!F61)</f>
        <v>全社　14,932名　当支店　92名</v>
      </c>
      <c r="G37" s="1059"/>
      <c r="H37" s="1059"/>
      <c r="I37" s="1059"/>
      <c r="J37" s="1059"/>
      <c r="K37" s="1059"/>
      <c r="L37" s="1059"/>
      <c r="M37" s="1059"/>
      <c r="N37" s="1059"/>
      <c r="O37" s="1059"/>
      <c r="P37" s="1059"/>
      <c r="Q37" s="1059"/>
      <c r="R37" s="1059"/>
      <c r="S37" s="1059"/>
      <c r="T37" s="1059"/>
      <c r="U37" s="1060"/>
    </row>
    <row r="38" spans="3:21" ht="13.9"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8</v>
      </c>
      <c r="L65" s="1067"/>
      <c r="M65" s="1067"/>
      <c r="N65" s="210" t="s">
        <v>47</v>
      </c>
      <c r="O65" s="210"/>
      <c r="P65" s="6"/>
      <c r="Q65" s="1061" t="s">
        <v>354</v>
      </c>
      <c r="R65" s="1061"/>
      <c r="S65" s="1061"/>
      <c r="T65" s="1061"/>
      <c r="U65" s="1062"/>
      <c r="V65" s="470"/>
      <c r="W65" s="470"/>
      <c r="X65" s="49"/>
    </row>
    <row r="66" spans="1:24" ht="18" customHeight="1" x14ac:dyDescent="0.15">
      <c r="A66" s="49">
        <v>6</v>
      </c>
      <c r="C66" s="1089"/>
      <c r="D66" s="1068"/>
      <c r="E66" s="1071"/>
      <c r="F66" s="280" t="s">
        <v>201</v>
      </c>
      <c r="G66" s="300"/>
      <c r="H66" s="300"/>
      <c r="I66" s="300"/>
      <c r="J66" s="300"/>
      <c r="K66" s="1065">
        <f>+表紙!K90</f>
        <v>1424</v>
      </c>
      <c r="L66" s="1065"/>
      <c r="M66" s="1065"/>
      <c r="N66" s="1065"/>
      <c r="O66" s="1065"/>
      <c r="P66" s="300" t="s">
        <v>13</v>
      </c>
      <c r="Q66" s="1063"/>
      <c r="R66" s="1063"/>
      <c r="S66" s="1063"/>
      <c r="T66" s="1063"/>
      <c r="U66" s="1064"/>
      <c r="V66" s="470"/>
      <c r="W66" s="470"/>
      <c r="X66" s="391"/>
    </row>
    <row r="67" spans="1:24" ht="13.9" customHeight="1" x14ac:dyDescent="0.15">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9"/>
      <c r="D70" s="1068"/>
      <c r="E70" s="1071"/>
      <c r="F70" s="1049" t="str">
        <f>IF(COUNTA(表紙!F94)=1,+表紙!F94,"")</f>
        <v>新築施工現場では２７分別を行いQRラベルによる廃棄物量の実測を行っている
梱包材の簡素化
解体工事では建設リサイクル法の特定建設資材以外もリサイクルに取り組んでいる</v>
      </c>
      <c r="G70" s="1050"/>
      <c r="H70" s="1050"/>
      <c r="I70" s="1050"/>
      <c r="J70" s="1050"/>
      <c r="K70" s="1050"/>
      <c r="L70" s="1050"/>
      <c r="M70" s="1050"/>
      <c r="N70" s="1050"/>
      <c r="O70" s="1050"/>
      <c r="P70" s="1050"/>
      <c r="Q70" s="1050"/>
      <c r="R70" s="1050"/>
      <c r="S70" s="1050"/>
      <c r="T70" s="1050"/>
      <c r="U70" s="1051"/>
      <c r="V70" s="308"/>
    </row>
    <row r="71" spans="1:24" ht="13.9"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8</v>
      </c>
      <c r="L80" s="1067"/>
      <c r="M80" s="1067"/>
      <c r="N80" s="210" t="s">
        <v>47</v>
      </c>
      <c r="O80" s="210"/>
      <c r="P80" s="6"/>
      <c r="Q80" s="1061" t="s">
        <v>355</v>
      </c>
      <c r="R80" s="1061"/>
      <c r="S80" s="1061"/>
      <c r="T80" s="1061"/>
      <c r="U80" s="1062"/>
      <c r="V80" s="470"/>
      <c r="W80" s="470"/>
      <c r="X80" s="394"/>
    </row>
    <row r="81" spans="1:24" ht="18" customHeight="1" x14ac:dyDescent="0.15">
      <c r="A81" s="49">
        <v>8</v>
      </c>
      <c r="C81" s="1056"/>
      <c r="D81" s="1044"/>
      <c r="E81" s="1041"/>
      <c r="F81" s="280" t="s">
        <v>201</v>
      </c>
      <c r="G81" s="300"/>
      <c r="H81" s="300"/>
      <c r="I81" s="300"/>
      <c r="J81" s="300"/>
      <c r="K81" s="1065">
        <f>+表紙!K105</f>
        <v>1281.7</v>
      </c>
      <c r="L81" s="1065"/>
      <c r="M81" s="1065"/>
      <c r="N81" s="1065"/>
      <c r="O81" s="1065"/>
      <c r="P81" s="303" t="s">
        <v>13</v>
      </c>
      <c r="Q81" s="1063"/>
      <c r="R81" s="1063"/>
      <c r="S81" s="1063"/>
      <c r="T81" s="1063"/>
      <c r="U81" s="1064"/>
      <c r="V81" s="470"/>
      <c r="W81" s="470"/>
      <c r="X81" s="309"/>
    </row>
    <row r="82" spans="1:24" ht="13.9" customHeight="1" x14ac:dyDescent="0.15">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6"/>
      <c r="D85" s="1044"/>
      <c r="E85" s="1041"/>
      <c r="F85" s="1049" t="str">
        <f>IF(COUNTA(表紙!F109)=1,+表紙!F109,"")</f>
        <v>梱包材の簡素化、余剰材の削減
プレカット品の推進（石膏ボード等）
工法の改善（複合化率のアップ）
解体工事では建設リサイクル法の特定建設資材以外もリサイクルに取り組む</v>
      </c>
      <c r="G85" s="1050"/>
      <c r="H85" s="1050"/>
      <c r="I85" s="1050"/>
      <c r="J85" s="1050"/>
      <c r="K85" s="1050"/>
      <c r="L85" s="1050"/>
      <c r="M85" s="1050"/>
      <c r="N85" s="1050"/>
      <c r="O85" s="1050"/>
      <c r="P85" s="1050"/>
      <c r="Q85" s="1050"/>
      <c r="R85" s="1050"/>
      <c r="S85" s="1050"/>
      <c r="T85" s="1050"/>
      <c r="U85" s="1051"/>
      <c r="V85" s="321"/>
    </row>
    <row r="86" spans="1:24" ht="13.9"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44"/>
      <c r="E96" s="1041"/>
      <c r="F96" s="1049" t="str">
        <f>IF(COUNTA(表紙!F120)=1,+表紙!F120,"")</f>
        <v>・新築工事については、現場にて27分別を実施。解体工事では建設リサイクル法の特定建設資材以外もリサイクルに取り組んでいる</v>
      </c>
      <c r="G96" s="1050"/>
      <c r="H96" s="1050"/>
      <c r="I96" s="1050"/>
      <c r="J96" s="1050"/>
      <c r="K96" s="1050"/>
      <c r="L96" s="1050"/>
      <c r="M96" s="1050"/>
      <c r="N96" s="1050"/>
      <c r="O96" s="1050"/>
      <c r="P96" s="1050"/>
      <c r="Q96" s="1050"/>
      <c r="R96" s="1050"/>
      <c r="S96" s="1050"/>
      <c r="T96" s="1050"/>
      <c r="U96" s="1051"/>
      <c r="V96" s="321"/>
    </row>
    <row r="97" spans="3:25" ht="13.9"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44"/>
      <c r="E102" s="1041"/>
      <c r="F102" s="1096" t="str">
        <f>IF(COUNTA(表紙!F126)=1,+表紙!F126,"")</f>
        <v>現状維持</v>
      </c>
      <c r="G102" s="1097"/>
      <c r="H102" s="1097"/>
      <c r="I102" s="1097"/>
      <c r="J102" s="1097"/>
      <c r="K102" s="1097"/>
      <c r="L102" s="1097"/>
      <c r="M102" s="1097"/>
      <c r="N102" s="1097"/>
      <c r="O102" s="1097"/>
      <c r="P102" s="1097"/>
      <c r="Q102" s="1097"/>
      <c r="R102" s="1097"/>
      <c r="S102" s="1097"/>
      <c r="T102" s="1097"/>
      <c r="U102" s="1098"/>
      <c r="V102" s="321"/>
    </row>
    <row r="103" spans="3:25" ht="13.9"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f>+表紙!K134</f>
        <v>3.4</v>
      </c>
      <c r="L110" s="1072"/>
      <c r="M110" s="1072"/>
      <c r="N110" s="1072"/>
      <c r="O110" s="1072"/>
      <c r="P110" s="466" t="s">
        <v>13</v>
      </c>
      <c r="Q110" s="1091" t="s">
        <v>360</v>
      </c>
      <c r="R110" s="1091"/>
      <c r="S110" s="1091"/>
      <c r="T110" s="1091"/>
      <c r="U110" s="1092"/>
      <c r="V110" s="470"/>
      <c r="W110" s="470"/>
      <c r="X110" s="321"/>
      <c r="Y110" s="341"/>
    </row>
    <row r="111" spans="3:25" ht="13.9"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44"/>
      <c r="E112" s="1094"/>
      <c r="F112" s="1049" t="str">
        <f>IF(COUNTA(表紙!F136)=1,+表紙!F136,"")</f>
        <v>新築廃棄物は、現地にて27分別を実施し資源循環センターに搬入
資源循環センターでは、広域認定制度（第２７９号）に基づき運用
資源循環センターでは、持ち込まれた廃棄物を最大80品目に分別
資源循環センターでは、マテリアルリサイクル率９０％を達成</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3.1</v>
      </c>
      <c r="L121" s="1072"/>
      <c r="M121" s="1072"/>
      <c r="N121" s="1072"/>
      <c r="O121" s="1072"/>
      <c r="P121" s="300" t="s">
        <v>13</v>
      </c>
      <c r="Q121" s="1091" t="s">
        <v>293</v>
      </c>
      <c r="R121" s="1091"/>
      <c r="S121" s="1091"/>
      <c r="T121" s="1091"/>
      <c r="U121" s="1092"/>
      <c r="V121" s="470"/>
      <c r="W121" s="470"/>
      <c r="X121" s="321"/>
      <c r="Y121" s="341"/>
    </row>
    <row r="122" spans="3:25" ht="13.9"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44"/>
      <c r="E123" s="1041"/>
      <c r="F123" s="1049" t="str">
        <f>IF(COUNTA(表紙!F147)=1,+表紙!F147,"")</f>
        <v>現状を維持して継続する</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 customHeight="1" x14ac:dyDescent="0.15">
      <c r="C134" s="325"/>
      <c r="D134" s="1044"/>
      <c r="E134" s="1041"/>
      <c r="F134" s="793" t="s">
        <v>259</v>
      </c>
      <c r="G134" s="794"/>
      <c r="H134" s="794"/>
      <c r="I134" s="794"/>
      <c r="J134" s="794"/>
      <c r="K134" s="1072" t="str">
        <f>+表紙!K158</f>
        <v>0</v>
      </c>
      <c r="L134" s="1072"/>
      <c r="M134" s="1072"/>
      <c r="N134" s="1072"/>
      <c r="O134" s="1072"/>
      <c r="P134" s="466" t="s">
        <v>13</v>
      </c>
      <c r="Q134" s="1091" t="s">
        <v>256</v>
      </c>
      <c r="R134" s="1091"/>
      <c r="S134" s="1091"/>
      <c r="T134" s="1091"/>
      <c r="U134" s="1092"/>
      <c r="V134" s="470"/>
      <c r="W134" s="470"/>
      <c r="X134" s="321"/>
      <c r="Y134" s="341"/>
    </row>
    <row r="135" spans="3:25" ht="13.9"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44"/>
      <c r="E136" s="1041"/>
      <c r="F136" s="1049" t="str">
        <f>IF(COUNTA(表紙!F160)=1,+表紙!F160,"")</f>
        <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 customHeight="1" x14ac:dyDescent="0.15">
      <c r="C146" s="325"/>
      <c r="D146" s="1044"/>
      <c r="E146" s="1041"/>
      <c r="F146" s="793" t="s">
        <v>263</v>
      </c>
      <c r="G146" s="794"/>
      <c r="H146" s="794"/>
      <c r="I146" s="794"/>
      <c r="J146" s="794"/>
      <c r="K146" s="1072">
        <f>+表紙!K170</f>
        <v>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44"/>
      <c r="E148" s="1041"/>
      <c r="F148" s="1049" t="str">
        <f>IF(COUNTA(表紙!F172)=1,+表紙!F172,"")</f>
        <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44"/>
      <c r="E161" s="1094"/>
      <c r="F161" s="1049" t="str">
        <f>IF(COUNTA(表紙!F185)=1,+表紙!F185,"")</f>
        <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44"/>
      <c r="E173" s="1041"/>
      <c r="F173" s="1049" t="str">
        <f>IF(COUNTA(表紙!F197)=1,+表紙!F197,"")</f>
        <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44"/>
      <c r="E184" s="1041"/>
      <c r="F184" s="1112" t="s">
        <v>268</v>
      </c>
      <c r="G184" s="1113"/>
      <c r="H184" s="1113"/>
      <c r="I184" s="1113"/>
      <c r="J184" s="1113"/>
      <c r="K184" s="1072">
        <f>+表紙!K208</f>
        <v>1420.6000000000001</v>
      </c>
      <c r="L184" s="1072"/>
      <c r="M184" s="1072"/>
      <c r="N184" s="1072"/>
      <c r="O184" s="1072"/>
      <c r="P184" s="327" t="s">
        <v>13</v>
      </c>
      <c r="Q184" s="1102" t="s">
        <v>294</v>
      </c>
      <c r="R184" s="1103"/>
      <c r="S184" s="1103"/>
      <c r="T184" s="1103"/>
      <c r="U184" s="1104"/>
      <c r="V184" s="470"/>
      <c r="W184" s="470"/>
      <c r="X184" s="321"/>
      <c r="Y184" s="341"/>
    </row>
    <row r="185" spans="3:25" ht="43.15" customHeight="1" x14ac:dyDescent="0.15">
      <c r="C185" s="325"/>
      <c r="D185" s="1044"/>
      <c r="E185" s="1041"/>
      <c r="F185" s="328"/>
      <c r="G185" s="793" t="s">
        <v>224</v>
      </c>
      <c r="H185" s="794"/>
      <c r="I185" s="794"/>
      <c r="J185" s="794"/>
      <c r="K185" s="1072">
        <f>+表紙!K209</f>
        <v>802.4</v>
      </c>
      <c r="L185" s="1072"/>
      <c r="M185" s="1072"/>
      <c r="N185" s="1072"/>
      <c r="O185" s="1072"/>
      <c r="P185" s="462" t="s">
        <v>13</v>
      </c>
      <c r="Q185" s="1105"/>
      <c r="R185" s="1106"/>
      <c r="S185" s="1106"/>
      <c r="T185" s="1106"/>
      <c r="U185" s="1107"/>
      <c r="V185" s="470"/>
      <c r="W185" s="470"/>
      <c r="X185" s="321"/>
      <c r="Y185" s="341"/>
    </row>
    <row r="186" spans="3:25" ht="43.15" customHeight="1" x14ac:dyDescent="0.15">
      <c r="C186" s="325"/>
      <c r="D186" s="1044"/>
      <c r="E186" s="1041"/>
      <c r="F186" s="328"/>
      <c r="G186" s="793" t="s">
        <v>225</v>
      </c>
      <c r="H186" s="794"/>
      <c r="I186" s="794"/>
      <c r="J186" s="794"/>
      <c r="K186" s="1072">
        <f>+表紙!K210</f>
        <v>1318.5</v>
      </c>
      <c r="L186" s="1072"/>
      <c r="M186" s="1072"/>
      <c r="N186" s="1072"/>
      <c r="O186" s="1072"/>
      <c r="P186" s="462" t="s">
        <v>13</v>
      </c>
      <c r="Q186" s="1105"/>
      <c r="R186" s="1106"/>
      <c r="S186" s="1106"/>
      <c r="T186" s="1106"/>
      <c r="U186" s="1107"/>
      <c r="V186" s="470"/>
      <c r="W186" s="470"/>
      <c r="X186" s="321"/>
      <c r="Y186" s="341"/>
    </row>
    <row r="187" spans="3:25" ht="43.15"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15"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44"/>
      <c r="E190" s="1041"/>
      <c r="F190" s="1049" t="str">
        <f>IF(COUNTA(表紙!F214)=1,+表紙!F214,"")</f>
        <v>当社規定のマニュアルに従い業者選定をし、契約を締結している
契約を締結している中間最終処理業者の施設確認を半年に一回実施している</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1278.6000000000001</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722.3</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1186.8</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44"/>
      <c r="E207" s="1041"/>
      <c r="F207" s="1049" t="str">
        <f>IF(COUNTA(表紙!F231)=1,+表紙!F231,"")</f>
        <v>優良認定処理業者の採用を推進する</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150000000000006"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topLeftCell="A11" zoomScale="85" zoomScaleNormal="85"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428.2</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475.8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410.4</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428.2</v>
      </c>
      <c r="P27" s="858"/>
      <c r="Q27" s="858"/>
      <c r="R27" s="858"/>
      <c r="S27" s="59" t="s">
        <v>38</v>
      </c>
      <c r="T27" s="80"/>
      <c r="U27" s="80"/>
      <c r="X27" s="78" t="s">
        <v>39</v>
      </c>
      <c r="Y27" s="81"/>
      <c r="AG27" s="68"/>
      <c r="AH27" s="68"/>
      <c r="AI27" s="68"/>
      <c r="AJ27" s="68"/>
      <c r="AK27" s="900">
        <f>+AG18+O27</f>
        <v>428.2</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410.4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475.8</v>
      </c>
      <c r="G29" s="870"/>
      <c r="H29" s="234" t="s">
        <v>199</v>
      </c>
      <c r="L29" s="867"/>
      <c r="O29" s="71"/>
      <c r="P29" s="163"/>
      <c r="Q29" s="66" t="s">
        <v>184</v>
      </c>
      <c r="R29" s="834" t="s">
        <v>33</v>
      </c>
      <c r="S29" s="850"/>
      <c r="T29" s="850"/>
      <c r="U29" s="851"/>
      <c r="V29" s="63"/>
      <c r="W29" s="82"/>
      <c r="X29" s="855" t="s">
        <v>316</v>
      </c>
      <c r="Y29" s="856"/>
      <c r="Z29" s="848">
        <v>17.8</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428.2</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456</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6.8</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7.6</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6.8</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6.8</v>
      </c>
      <c r="P27" s="858"/>
      <c r="Q27" s="858"/>
      <c r="R27" s="858"/>
      <c r="S27" s="59" t="s">
        <v>38</v>
      </c>
      <c r="T27" s="80"/>
      <c r="U27" s="80"/>
      <c r="X27" s="78" t="s">
        <v>39</v>
      </c>
      <c r="Y27" s="81"/>
      <c r="AG27" s="68"/>
      <c r="AH27" s="68"/>
      <c r="AI27" s="68"/>
      <c r="AJ27" s="68"/>
      <c r="AK27" s="900">
        <f>+AG18+O27</f>
        <v>6.8</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6.8</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7.6</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7.2</v>
      </c>
      <c r="G30" s="870"/>
      <c r="H30" s="234" t="s">
        <v>199</v>
      </c>
      <c r="L30" s="867"/>
      <c r="O30" s="71"/>
      <c r="Q30" s="857">
        <f>+ROUND(Z28,1)+ROUND(Z29,1)+ROUND(Z30,1)</f>
        <v>6.8</v>
      </c>
      <c r="R30" s="858"/>
      <c r="S30" s="858"/>
      <c r="T30" s="858"/>
      <c r="U30" s="59" t="s">
        <v>16</v>
      </c>
      <c r="X30" s="855" t="s">
        <v>187</v>
      </c>
      <c r="Y30" s="856"/>
      <c r="Z30" s="848"/>
      <c r="AA30" s="849"/>
      <c r="AB30" s="849"/>
      <c r="AC30" s="849"/>
      <c r="AD30" s="849"/>
      <c r="AE30" s="59" t="s">
        <v>13</v>
      </c>
      <c r="AK30" s="809">
        <v>6.5</v>
      </c>
      <c r="AL30" s="810"/>
      <c r="AM30" s="810"/>
      <c r="AN30" s="810"/>
      <c r="AO30" s="67" t="s">
        <v>13</v>
      </c>
      <c r="AR30" s="915"/>
      <c r="AS30" s="912"/>
      <c r="AT30" s="912"/>
      <c r="AU30" s="913"/>
    </row>
    <row r="31" spans="2:48" ht="27" customHeight="1" thickTop="1" thickBot="1" x14ac:dyDescent="0.2">
      <c r="B31" s="883" t="s">
        <v>376</v>
      </c>
      <c r="C31" s="834"/>
      <c r="D31" s="834"/>
      <c r="E31" s="835"/>
      <c r="F31" s="869">
        <v>7.6</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abSelected="1" topLeftCell="A11"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10.199999999999999</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11.3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10.199999999999999</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10.199999999999999</v>
      </c>
      <c r="P27" s="858"/>
      <c r="Q27" s="858"/>
      <c r="R27" s="858"/>
      <c r="S27" s="59" t="s">
        <v>38</v>
      </c>
      <c r="T27" s="80"/>
      <c r="U27" s="80"/>
      <c r="X27" s="78" t="s">
        <v>39</v>
      </c>
      <c r="Y27" s="81"/>
      <c r="AG27" s="68"/>
      <c r="AH27" s="68"/>
      <c r="AI27" s="68"/>
      <c r="AJ27" s="68"/>
      <c r="AK27" s="900">
        <f>+AG18+O27</f>
        <v>10.199999999999999</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10.199999999999999</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11.3</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11.3</v>
      </c>
      <c r="G30" s="870"/>
      <c r="H30" s="234" t="s">
        <v>199</v>
      </c>
      <c r="L30" s="867"/>
      <c r="O30" s="71"/>
      <c r="Q30" s="857">
        <f>+ROUND(Z28,1)+ROUND(Z29,1)+ROUND(Z30,1)</f>
        <v>10.199999999999999</v>
      </c>
      <c r="R30" s="858"/>
      <c r="S30" s="858"/>
      <c r="T30" s="858"/>
      <c r="U30" s="59" t="s">
        <v>16</v>
      </c>
      <c r="X30" s="855" t="s">
        <v>187</v>
      </c>
      <c r="Y30" s="856"/>
      <c r="Z30" s="848"/>
      <c r="AA30" s="849"/>
      <c r="AB30" s="849"/>
      <c r="AC30" s="849"/>
      <c r="AD30" s="849"/>
      <c r="AE30" s="59" t="s">
        <v>13</v>
      </c>
      <c r="AK30" s="809">
        <v>10.199999999999999</v>
      </c>
      <c r="AL30" s="810"/>
      <c r="AM30" s="810"/>
      <c r="AN30" s="810"/>
      <c r="AO30" s="67" t="s">
        <v>13</v>
      </c>
      <c r="AR30" s="915"/>
      <c r="AS30" s="912"/>
      <c r="AT30" s="912"/>
      <c r="AU30" s="913"/>
    </row>
    <row r="31" spans="2:48" ht="27" customHeight="1" thickTop="1" thickBot="1" x14ac:dyDescent="0.2">
      <c r="B31" s="883" t="s">
        <v>376</v>
      </c>
      <c r="C31" s="834"/>
      <c r="D31" s="834"/>
      <c r="E31" s="835"/>
      <c r="F31" s="869">
        <v>11.3</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abSelected="1" topLeftCell="A11" workbookViewId="0">
      <selection activeCell="U21" sqref="U21"/>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積水ハウス株式会社　東日本特建支店</v>
      </c>
      <c r="AF5" s="811"/>
      <c r="AG5" s="811"/>
      <c r="AH5" s="811"/>
      <c r="AI5" s="811"/>
      <c r="AJ5" s="811"/>
      <c r="AK5" s="811"/>
      <c r="AL5" s="811"/>
      <c r="AM5" s="811"/>
      <c r="AN5" s="811"/>
      <c r="AO5" s="811"/>
      <c r="AP5" s="811"/>
      <c r="AQ5" s="811"/>
      <c r="AR5" s="811"/>
      <c r="AS5" s="811"/>
      <c r="AT5" s="811"/>
      <c r="AU5" s="811"/>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10.7</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11.8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10.7</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10.7</v>
      </c>
      <c r="P27" s="858"/>
      <c r="Q27" s="858"/>
      <c r="R27" s="858"/>
      <c r="S27" s="59" t="s">
        <v>38</v>
      </c>
      <c r="T27" s="80"/>
      <c r="U27" s="80"/>
      <c r="X27" s="78" t="s">
        <v>39</v>
      </c>
      <c r="Y27" s="81"/>
      <c r="AG27" s="68"/>
      <c r="AH27" s="68"/>
      <c r="AI27" s="68"/>
      <c r="AJ27" s="68"/>
      <c r="AK27" s="900">
        <f>+AG18+O27</f>
        <v>10.7</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10.7</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11.8</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6.7</v>
      </c>
      <c r="G30" s="870"/>
      <c r="H30" s="234" t="s">
        <v>199</v>
      </c>
      <c r="L30" s="867"/>
      <c r="O30" s="71"/>
      <c r="Q30" s="857">
        <f>+ROUND(Z28,1)+ROUND(Z29,1)+ROUND(Z30,1)</f>
        <v>10.7</v>
      </c>
      <c r="R30" s="858"/>
      <c r="S30" s="858"/>
      <c r="T30" s="858"/>
      <c r="U30" s="59" t="s">
        <v>16</v>
      </c>
      <c r="X30" s="855" t="s">
        <v>187</v>
      </c>
      <c r="Y30" s="856"/>
      <c r="Z30" s="848"/>
      <c r="AA30" s="849"/>
      <c r="AB30" s="849"/>
      <c r="AC30" s="849"/>
      <c r="AD30" s="849"/>
      <c r="AE30" s="59" t="s">
        <v>13</v>
      </c>
      <c r="AK30" s="809">
        <v>6.1</v>
      </c>
      <c r="AL30" s="810"/>
      <c r="AM30" s="810"/>
      <c r="AN30" s="810"/>
      <c r="AO30" s="67" t="s">
        <v>13</v>
      </c>
      <c r="AR30" s="915"/>
      <c r="AS30" s="912"/>
      <c r="AT30" s="912"/>
      <c r="AU30" s="913"/>
    </row>
    <row r="31" spans="2:48" ht="27" customHeight="1" thickTop="1" thickBot="1" x14ac:dyDescent="0.2">
      <c r="B31" s="883" t="s">
        <v>376</v>
      </c>
      <c r="C31" s="834"/>
      <c r="D31" s="834"/>
      <c r="E31" s="835"/>
      <c r="F31" s="869">
        <v>11.8</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2023-08-08T08:43:57Z</dcterms:created>
  <dcterms:modified xsi:type="dcterms:W3CDTF">2023-08-23T05:30:10Z</dcterms:modified>
</cp:coreProperties>
</file>