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670"/>
  </bookViews>
  <sheets>
    <sheet name="勤務表の記入方法" sheetId="7" r:id="rId1"/>
    <sheet name="【記載例】通所介護"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【記載例】通所介護!$A$1:$BF$71</definedName>
    <definedName name="_xlnm.Print_Area" localSheetId="4">'シフト記号表（勤務時間帯）'!$A$1:$W$36</definedName>
    <definedName name="_xlnm.Print_Area" localSheetId="2">勤務表!$A$1:$BF$332</definedName>
    <definedName name="_xlnm.Print_Area" localSheetId="0">勤務表の記入方法!$B$1:$P$88</definedName>
    <definedName name="_xlnm.Print_Titles" localSheetId="2">勤務表!$1:$21</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S63" i="12"/>
  <c r="AR63" i="12"/>
  <c r="AQ63" i="12"/>
  <c r="AO63" i="12"/>
  <c r="AN63" i="12"/>
  <c r="AL63" i="12"/>
  <c r="AK63" i="12"/>
  <c r="AJ63" i="12"/>
  <c r="AH63" i="12"/>
  <c r="AG63" i="12"/>
  <c r="AE63" i="12"/>
  <c r="AD63" i="12"/>
  <c r="AC63" i="12"/>
  <c r="AA63" i="12"/>
  <c r="Z63" i="12"/>
  <c r="X63" i="12"/>
  <c r="W63" i="12"/>
  <c r="V63" i="12"/>
  <c r="T63" i="12"/>
  <c r="S63" i="12"/>
  <c r="F63" i="12"/>
  <c r="AW62" i="12"/>
  <c r="AV62" i="12"/>
  <c r="AU62" i="12"/>
  <c r="AS62" i="12"/>
  <c r="AR62" i="12"/>
  <c r="AQ62" i="12"/>
  <c r="AO62" i="12"/>
  <c r="AN62" i="12"/>
  <c r="AL62" i="12"/>
  <c r="AK62" i="12"/>
  <c r="AJ62" i="12"/>
  <c r="AH62" i="12"/>
  <c r="AG62" i="12"/>
  <c r="AE62" i="12"/>
  <c r="AD62" i="12"/>
  <c r="AC62" i="12"/>
  <c r="AA62" i="12"/>
  <c r="Z62" i="12"/>
  <c r="X62" i="12"/>
  <c r="W62" i="12"/>
  <c r="V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Q60" i="12"/>
  <c r="AM60" i="12"/>
  <c r="AJ60" i="12"/>
  <c r="AF60" i="12"/>
  <c r="AC60" i="12"/>
  <c r="Y60" i="12"/>
  <c r="V60" i="12"/>
  <c r="F60" i="12"/>
  <c r="AW59" i="12"/>
  <c r="AV59" i="12"/>
  <c r="AU59" i="12"/>
  <c r="AT59" i="12"/>
  <c r="AQ59" i="12"/>
  <c r="AM59" i="12"/>
  <c r="AJ59" i="12"/>
  <c r="AF59" i="12"/>
  <c r="AC59" i="12"/>
  <c r="Y59" i="12"/>
  <c r="V59" i="12"/>
  <c r="AW57" i="12"/>
  <c r="AV57" i="12"/>
  <c r="AU57" i="12"/>
  <c r="AT57" i="12"/>
  <c r="AQ57" i="12"/>
  <c r="AM57" i="12"/>
  <c r="AJ57" i="12"/>
  <c r="AF57" i="12"/>
  <c r="AC57" i="12"/>
  <c r="Y57" i="12"/>
  <c r="V57" i="12"/>
  <c r="F57" i="12"/>
  <c r="AW56" i="12"/>
  <c r="AV56" i="12"/>
  <c r="AU56" i="12"/>
  <c r="AT56" i="12"/>
  <c r="AQ56" i="12"/>
  <c r="AM56" i="12"/>
  <c r="AJ56" i="12"/>
  <c r="AF56" i="12"/>
  <c r="AC56" i="12"/>
  <c r="Y56" i="12"/>
  <c r="V56" i="12"/>
  <c r="AW54" i="12"/>
  <c r="AV54" i="12"/>
  <c r="AU54" i="12"/>
  <c r="AQ54" i="12"/>
  <c r="AP54" i="12"/>
  <c r="AO54" i="12"/>
  <c r="AJ54" i="12"/>
  <c r="AI54" i="12"/>
  <c r="AH54" i="12"/>
  <c r="AC54" i="12"/>
  <c r="AB54" i="12"/>
  <c r="AA54" i="12"/>
  <c r="V54" i="12"/>
  <c r="U54" i="12"/>
  <c r="T54" i="12"/>
  <c r="F54" i="12"/>
  <c r="AW53" i="12"/>
  <c r="AV53" i="12"/>
  <c r="AU53" i="12"/>
  <c r="AQ53" i="12"/>
  <c r="AP53" i="12"/>
  <c r="AO53" i="12"/>
  <c r="AJ53" i="12"/>
  <c r="AI53" i="12"/>
  <c r="AH53" i="12"/>
  <c r="AC53" i="12"/>
  <c r="AB53" i="12"/>
  <c r="AA53" i="12"/>
  <c r="V53" i="12"/>
  <c r="U53" i="12"/>
  <c r="T53" i="12"/>
  <c r="AW51" i="12"/>
  <c r="AV51" i="12"/>
  <c r="AU51" i="12"/>
  <c r="AQ51" i="12"/>
  <c r="AN51" i="12"/>
  <c r="AJ51" i="12"/>
  <c r="AG51" i="12"/>
  <c r="AC51" i="12"/>
  <c r="Z51" i="12"/>
  <c r="V51" i="12"/>
  <c r="S51" i="12"/>
  <c r="F51" i="12"/>
  <c r="AW50" i="12"/>
  <c r="AV50" i="12"/>
  <c r="AU50" i="12"/>
  <c r="AQ50" i="12"/>
  <c r="AN50" i="12"/>
  <c r="AJ50" i="12"/>
  <c r="AG50" i="12"/>
  <c r="AC50" i="12"/>
  <c r="Z50" i="12"/>
  <c r="V50" i="12"/>
  <c r="S50" i="12"/>
  <c r="AW48" i="12"/>
  <c r="AV48" i="12"/>
  <c r="AU48" i="12"/>
  <c r="AS48" i="12"/>
  <c r="AQ48" i="12"/>
  <c r="AL48" i="12"/>
  <c r="AJ48" i="12"/>
  <c r="AE48" i="12"/>
  <c r="AC48" i="12"/>
  <c r="X48" i="12"/>
  <c r="V48" i="12"/>
  <c r="F48" i="12"/>
  <c r="AW47" i="12"/>
  <c r="AV47" i="12"/>
  <c r="AU47" i="12"/>
  <c r="AS47" i="12"/>
  <c r="AQ47" i="12"/>
  <c r="AL47" i="12"/>
  <c r="AJ47" i="12"/>
  <c r="AE47" i="12"/>
  <c r="AC47" i="12"/>
  <c r="X47" i="12"/>
  <c r="V47" i="12"/>
  <c r="AW45" i="12"/>
  <c r="AV45" i="12"/>
  <c r="AU45" i="12"/>
  <c r="AR45" i="12"/>
  <c r="AQ45" i="12"/>
  <c r="AP45" i="12"/>
  <c r="AK45" i="12"/>
  <c r="AJ45" i="12"/>
  <c r="AI45" i="12"/>
  <c r="AD45" i="12"/>
  <c r="AC45" i="12"/>
  <c r="AB45" i="12"/>
  <c r="W45" i="12"/>
  <c r="V45" i="12"/>
  <c r="U45" i="12"/>
  <c r="F45" i="12"/>
  <c r="AW44" i="12"/>
  <c r="AV44" i="12"/>
  <c r="AU44" i="12"/>
  <c r="AR44" i="12"/>
  <c r="AQ44" i="12"/>
  <c r="AP44" i="12"/>
  <c r="AK44" i="12"/>
  <c r="AJ44" i="12"/>
  <c r="AI44" i="12"/>
  <c r="AD44" i="12"/>
  <c r="AC44" i="12"/>
  <c r="AB44" i="12"/>
  <c r="W44" i="12"/>
  <c r="V44" i="12"/>
  <c r="U44" i="12"/>
  <c r="AW42" i="12"/>
  <c r="AV42" i="12"/>
  <c r="AU42" i="12"/>
  <c r="AT42" i="12"/>
  <c r="AS42" i="12"/>
  <c r="AR42" i="12"/>
  <c r="AQ42" i="12"/>
  <c r="AO42" i="12"/>
  <c r="AN42" i="12"/>
  <c r="AM42" i="12"/>
  <c r="AL42" i="12"/>
  <c r="AK42" i="12"/>
  <c r="AJ42" i="12"/>
  <c r="AH42" i="12"/>
  <c r="AG42" i="12"/>
  <c r="AF42" i="12"/>
  <c r="AE42" i="12"/>
  <c r="AD42" i="12"/>
  <c r="AC42" i="12"/>
  <c r="AA42" i="12"/>
  <c r="Z42" i="12"/>
  <c r="Y42" i="12"/>
  <c r="X42" i="12"/>
  <c r="W42" i="12"/>
  <c r="V42" i="12"/>
  <c r="T42" i="12"/>
  <c r="S42" i="12"/>
  <c r="F42" i="12"/>
  <c r="AW41" i="12"/>
  <c r="AV41" i="12"/>
  <c r="AU41" i="12"/>
  <c r="AT41" i="12"/>
  <c r="AS41" i="12"/>
  <c r="AR41" i="12"/>
  <c r="AQ41" i="12"/>
  <c r="AO41" i="12"/>
  <c r="AN41" i="12"/>
  <c r="AM41" i="12"/>
  <c r="AL41" i="12"/>
  <c r="AK41" i="12"/>
  <c r="AJ41" i="12"/>
  <c r="AH41" i="12"/>
  <c r="AG41" i="12"/>
  <c r="AF41" i="12"/>
  <c r="AE41" i="12"/>
  <c r="AD41" i="12"/>
  <c r="AC41" i="12"/>
  <c r="AA41" i="12"/>
  <c r="Z41" i="12"/>
  <c r="Y41" i="12"/>
  <c r="X41" i="12"/>
  <c r="W41" i="12"/>
  <c r="V41" i="12"/>
  <c r="T41" i="12"/>
  <c r="S41" i="12"/>
  <c r="AW39" i="12"/>
  <c r="AV39" i="12"/>
  <c r="AU39" i="12"/>
  <c r="AQ39" i="12"/>
  <c r="AP39" i="12"/>
  <c r="AJ39" i="12"/>
  <c r="AI39" i="12"/>
  <c r="AC39" i="12"/>
  <c r="AB39" i="12"/>
  <c r="V39" i="12"/>
  <c r="U39" i="12"/>
  <c r="F39" i="12"/>
  <c r="AW38" i="12"/>
  <c r="AV38" i="12"/>
  <c r="AU38" i="12"/>
  <c r="AQ38" i="12"/>
  <c r="AP38" i="12"/>
  <c r="AJ38" i="12"/>
  <c r="AI38" i="12"/>
  <c r="AC38" i="12"/>
  <c r="AB38" i="12"/>
  <c r="V38" i="12"/>
  <c r="U38" i="12"/>
  <c r="AW36" i="12"/>
  <c r="AV36" i="12"/>
  <c r="AU36" i="12"/>
  <c r="AT36" i="12"/>
  <c r="AS36" i="12"/>
  <c r="AR36" i="12"/>
  <c r="AQ36" i="12"/>
  <c r="AO36" i="12"/>
  <c r="AN36" i="12"/>
  <c r="AM36" i="12"/>
  <c r="AL36" i="12"/>
  <c r="AK36" i="12"/>
  <c r="AJ36" i="12"/>
  <c r="AH36" i="12"/>
  <c r="AG36" i="12"/>
  <c r="AF36" i="12"/>
  <c r="AE36" i="12"/>
  <c r="AD36" i="12"/>
  <c r="AC36" i="12"/>
  <c r="AA36" i="12"/>
  <c r="Z36" i="12"/>
  <c r="Y36" i="12"/>
  <c r="X36" i="12"/>
  <c r="W36" i="12"/>
  <c r="V36" i="12"/>
  <c r="T36" i="12"/>
  <c r="S36" i="12"/>
  <c r="F36" i="12"/>
  <c r="AW35" i="12"/>
  <c r="AV35" i="12"/>
  <c r="AU35" i="12"/>
  <c r="AT35" i="12"/>
  <c r="AS35" i="12"/>
  <c r="AR35" i="12"/>
  <c r="AQ35" i="12"/>
  <c r="AO35" i="12"/>
  <c r="AN35" i="12"/>
  <c r="AM35" i="12"/>
  <c r="AL35" i="12"/>
  <c r="AK35" i="12"/>
  <c r="AJ35" i="12"/>
  <c r="AH35" i="12"/>
  <c r="AG35" i="12"/>
  <c r="AF35" i="12"/>
  <c r="AE35" i="12"/>
  <c r="AD35" i="12"/>
  <c r="AC35" i="12"/>
  <c r="AA35" i="12"/>
  <c r="Z35" i="12"/>
  <c r="Y35" i="12"/>
  <c r="X35" i="12"/>
  <c r="W35" i="12"/>
  <c r="V35" i="12"/>
  <c r="T35" i="12"/>
  <c r="S35" i="12"/>
  <c r="AW33" i="12"/>
  <c r="AV33" i="12"/>
  <c r="AU33" i="12"/>
  <c r="AQ33" i="12"/>
  <c r="AP33" i="12"/>
  <c r="AJ33" i="12"/>
  <c r="AI33" i="12"/>
  <c r="AC33" i="12"/>
  <c r="AB33" i="12"/>
  <c r="V33" i="12"/>
  <c r="U33" i="12"/>
  <c r="F33" i="12"/>
  <c r="AW32" i="12"/>
  <c r="AV32" i="12"/>
  <c r="AU32" i="12"/>
  <c r="AQ32" i="12"/>
  <c r="AP32" i="12"/>
  <c r="AJ32" i="12"/>
  <c r="AI32" i="12"/>
  <c r="AC32" i="12"/>
  <c r="AB32" i="12"/>
  <c r="V32" i="12"/>
  <c r="U32" i="12"/>
  <c r="AW30" i="12"/>
  <c r="AV30" i="12"/>
  <c r="AU30" i="12"/>
  <c r="AT30" i="12"/>
  <c r="AS30" i="12"/>
  <c r="AR30" i="12"/>
  <c r="AQ30" i="12"/>
  <c r="AO30" i="12"/>
  <c r="AN30" i="12"/>
  <c r="AM30" i="12"/>
  <c r="AL30" i="12"/>
  <c r="AK30" i="12"/>
  <c r="AJ30" i="12"/>
  <c r="AH30" i="12"/>
  <c r="AG30" i="12"/>
  <c r="AF30" i="12"/>
  <c r="AE30" i="12"/>
  <c r="AD30" i="12"/>
  <c r="AC30" i="12"/>
  <c r="AA30" i="12"/>
  <c r="Z30" i="12"/>
  <c r="Y30" i="12"/>
  <c r="X30" i="12"/>
  <c r="W30" i="12"/>
  <c r="V30" i="12"/>
  <c r="T30" i="12"/>
  <c r="S30" i="12"/>
  <c r="F30" i="12"/>
  <c r="AW29" i="12"/>
  <c r="AV29" i="12"/>
  <c r="AU29" i="12"/>
  <c r="AT29" i="12"/>
  <c r="AS29" i="12"/>
  <c r="AR29" i="12"/>
  <c r="AQ29" i="12"/>
  <c r="AO29" i="12"/>
  <c r="AN29" i="12"/>
  <c r="AM29" i="12"/>
  <c r="AL29" i="12"/>
  <c r="AK29" i="12"/>
  <c r="AJ29" i="12"/>
  <c r="AH29" i="12"/>
  <c r="AG29" i="12"/>
  <c r="AF29" i="12"/>
  <c r="AE29" i="12"/>
  <c r="AD29" i="12"/>
  <c r="AC29" i="12"/>
  <c r="AA29" i="12"/>
  <c r="Z29" i="12"/>
  <c r="Y29" i="12"/>
  <c r="X29" i="12"/>
  <c r="W29" i="12"/>
  <c r="V29" i="12"/>
  <c r="T29" i="12"/>
  <c r="S29" i="12"/>
  <c r="AW27" i="12"/>
  <c r="AV27" i="12"/>
  <c r="AU27" i="12"/>
  <c r="AQ27" i="12"/>
  <c r="AP27" i="12"/>
  <c r="AJ27" i="12"/>
  <c r="AI27" i="12"/>
  <c r="AC27" i="12"/>
  <c r="AB27" i="12"/>
  <c r="V27" i="12"/>
  <c r="U27" i="12"/>
  <c r="F27" i="12"/>
  <c r="AW26" i="12"/>
  <c r="AV26" i="12"/>
  <c r="AU26" i="12"/>
  <c r="AQ26" i="12"/>
  <c r="AP26" i="12"/>
  <c r="AJ26" i="12"/>
  <c r="AI26" i="12"/>
  <c r="AC26" i="12"/>
  <c r="AB26" i="12"/>
  <c r="V26" i="12"/>
  <c r="U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Q24" i="12"/>
  <c r="AP24" i="12"/>
  <c r="AJ24" i="12"/>
  <c r="AI24" i="12"/>
  <c r="AC24" i="12"/>
  <c r="AB24" i="12"/>
  <c r="V24" i="12"/>
  <c r="U24" i="12"/>
  <c r="F24" i="12"/>
  <c r="AW23" i="12"/>
  <c r="AV23" i="12"/>
  <c r="AU23" i="12"/>
  <c r="AQ23" i="12"/>
  <c r="AP23" i="12"/>
  <c r="AJ23" i="12"/>
  <c r="AI23" i="12"/>
  <c r="AC23" i="12"/>
  <c r="AB23" i="12"/>
  <c r="V23" i="12"/>
  <c r="U23" i="12"/>
  <c r="AG20" i="12"/>
  <c r="AG21" i="12" s="1"/>
  <c r="AW19" i="12"/>
  <c r="AW20" i="12" s="1"/>
  <c r="AW21" i="12" s="1"/>
  <c r="AV19" i="12"/>
  <c r="AV20" i="12" s="1"/>
  <c r="AV21" i="12" s="1"/>
  <c r="AU19" i="12"/>
  <c r="AU20" i="12" s="1"/>
  <c r="AU21" i="12" s="1"/>
  <c r="BC14" i="12"/>
  <c r="AC2" i="12"/>
  <c r="T20" i="12" s="1"/>
  <c r="T21" i="12" s="1"/>
  <c r="AW331" i="12" l="1"/>
  <c r="AJ329" i="12"/>
  <c r="AC331" i="12"/>
  <c r="AQ331" i="12"/>
  <c r="V329" i="12"/>
  <c r="AC329" i="12"/>
  <c r="AQ329" i="12"/>
  <c r="V331" i="12"/>
  <c r="AJ331" i="12"/>
  <c r="AW329" i="12"/>
  <c r="AV331" i="12"/>
  <c r="AU331" i="12"/>
  <c r="AU329" i="12"/>
  <c r="AC323" i="12"/>
  <c r="AC328" i="12"/>
  <c r="AW323" i="12"/>
  <c r="AW328" i="12"/>
  <c r="V328" i="12"/>
  <c r="V323" i="12"/>
  <c r="AV328" i="12"/>
  <c r="AV323" i="12"/>
  <c r="AQ323" i="12"/>
  <c r="AQ328" i="12"/>
  <c r="AU328" i="12"/>
  <c r="AU323" i="12"/>
  <c r="AJ328" i="12"/>
  <c r="AJ323" i="12"/>
  <c r="AV329" i="12"/>
  <c r="AJ330" i="12"/>
  <c r="AJ324" i="12"/>
  <c r="AV330" i="12"/>
  <c r="AV324" i="12"/>
  <c r="AC330" i="12"/>
  <c r="AC324" i="12"/>
  <c r="AW324" i="12"/>
  <c r="AW330" i="12"/>
  <c r="V324" i="12"/>
  <c r="V330" i="12"/>
  <c r="AQ324" i="12"/>
  <c r="AQ330" i="12"/>
  <c r="AU324" i="12"/>
  <c r="AU330"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S25" i="11" l="1"/>
  <c r="U25" i="11" s="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12" i="11" l="1"/>
  <c r="U16" i="11"/>
  <c r="U20" i="11"/>
  <c r="U24" i="11"/>
  <c r="U13" i="11"/>
  <c r="U17" i="11"/>
  <c r="U21" i="11"/>
  <c r="U11" i="11"/>
  <c r="U15" i="11"/>
  <c r="U19" i="11"/>
  <c r="U23" i="11"/>
  <c r="U14" i="11"/>
  <c r="U18" i="11"/>
  <c r="U22" i="11"/>
  <c r="AR32" i="12"/>
  <c r="AN32" i="12"/>
  <c r="W32" i="12"/>
  <c r="AL32" i="12"/>
  <c r="AD32" i="12"/>
  <c r="AK32" i="12"/>
  <c r="AG32" i="12"/>
  <c r="Y32" i="12"/>
  <c r="AM32" i="12"/>
  <c r="AE32" i="12"/>
  <c r="S32" i="12"/>
  <c r="AH32" i="12"/>
  <c r="Z32" i="12"/>
  <c r="AT32" i="12"/>
  <c r="AO32" i="12"/>
  <c r="AF32" i="12"/>
  <c r="X32" i="12"/>
  <c r="T32" i="12"/>
  <c r="AS32" i="12"/>
  <c r="AA32" i="12"/>
  <c r="AK23" i="12"/>
  <c r="Y23" i="12"/>
  <c r="AF23" i="12"/>
  <c r="AN23" i="12"/>
  <c r="T23" i="12"/>
  <c r="AM23" i="12"/>
  <c r="AE23" i="12"/>
  <c r="AA23" i="12"/>
  <c r="W23" i="12"/>
  <c r="S23" i="12"/>
  <c r="AS23" i="12"/>
  <c r="AG23" i="12"/>
  <c r="X23" i="12"/>
  <c r="AT23" i="12"/>
  <c r="AL23" i="12"/>
  <c r="AH23" i="12"/>
  <c r="AD23" i="12"/>
  <c r="Z23" i="12"/>
  <c r="AO23" i="12"/>
  <c r="AR23" i="12"/>
  <c r="AM62" i="12"/>
  <c r="AI62" i="12"/>
  <c r="AR59" i="12"/>
  <c r="AN59" i="12"/>
  <c r="AB59" i="12"/>
  <c r="X59" i="12"/>
  <c r="T59" i="12"/>
  <c r="AI56" i="12"/>
  <c r="AE56" i="12"/>
  <c r="AA56" i="12"/>
  <c r="W56" i="12"/>
  <c r="S56" i="12"/>
  <c r="AT53" i="12"/>
  <c r="AL53" i="12"/>
  <c r="AD53" i="12"/>
  <c r="Z53" i="12"/>
  <c r="AS50" i="12"/>
  <c r="AO50" i="12"/>
  <c r="AK50" i="12"/>
  <c r="Y50" i="12"/>
  <c r="U50" i="12"/>
  <c r="AR47" i="12"/>
  <c r="AN47" i="12"/>
  <c r="AF47" i="12"/>
  <c r="AB47" i="12"/>
  <c r="T47" i="12"/>
  <c r="AM44" i="12"/>
  <c r="AE44" i="12"/>
  <c r="AA44" i="12"/>
  <c r="S44" i="12"/>
  <c r="AP41" i="12"/>
  <c r="AT62" i="12"/>
  <c r="AP62" i="12"/>
  <c r="AI59" i="12"/>
  <c r="AE59" i="12"/>
  <c r="AA59" i="12"/>
  <c r="W59" i="12"/>
  <c r="S59" i="12"/>
  <c r="AP56" i="12"/>
  <c r="AL56" i="12"/>
  <c r="AH56" i="12"/>
  <c r="AD56" i="12"/>
  <c r="Z56" i="12"/>
  <c r="AS53" i="12"/>
  <c r="AK53" i="12"/>
  <c r="AG53" i="12"/>
  <c r="Y53" i="12"/>
  <c r="AR50" i="12"/>
  <c r="AF50" i="12"/>
  <c r="AB50" i="12"/>
  <c r="X50" i="12"/>
  <c r="T50" i="12"/>
  <c r="AM47" i="12"/>
  <c r="AI47" i="12"/>
  <c r="AA47" i="12"/>
  <c r="W47" i="12"/>
  <c r="S47" i="12"/>
  <c r="AT44" i="12"/>
  <c r="AL44" i="12"/>
  <c r="AH44" i="12"/>
  <c r="Z44" i="12"/>
  <c r="U41" i="12"/>
  <c r="Y62" i="12"/>
  <c r="U62" i="12"/>
  <c r="AP59" i="12"/>
  <c r="AL59" i="12"/>
  <c r="AH59" i="12"/>
  <c r="AD59" i="12"/>
  <c r="Z59" i="12"/>
  <c r="AS56" i="12"/>
  <c r="AO56" i="12"/>
  <c r="AK56" i="12"/>
  <c r="AG56" i="12"/>
  <c r="U56" i="12"/>
  <c r="AR53" i="12"/>
  <c r="AN53" i="12"/>
  <c r="AF53" i="12"/>
  <c r="X53" i="12"/>
  <c r="AM50" i="12"/>
  <c r="AI50" i="12"/>
  <c r="AE50" i="12"/>
  <c r="AA50" i="12"/>
  <c r="W50" i="12"/>
  <c r="AT47" i="12"/>
  <c r="AP47" i="12"/>
  <c r="AH47" i="12"/>
  <c r="AD47" i="12"/>
  <c r="Z47" i="12"/>
  <c r="AS44" i="12"/>
  <c r="AO44" i="12"/>
  <c r="AG44" i="12"/>
  <c r="Y44" i="12"/>
  <c r="AB41" i="12"/>
  <c r="AF62" i="12"/>
  <c r="AB62" i="12"/>
  <c r="AS59" i="12"/>
  <c r="AO59" i="12"/>
  <c r="AK59" i="12"/>
  <c r="AG59" i="12"/>
  <c r="U59" i="12"/>
  <c r="AR56" i="12"/>
  <c r="AN56" i="12"/>
  <c r="AB56" i="12"/>
  <c r="X56" i="12"/>
  <c r="T56" i="12"/>
  <c r="AM53" i="12"/>
  <c r="AE53" i="12"/>
  <c r="W53" i="12"/>
  <c r="S53" i="12"/>
  <c r="AT50" i="12"/>
  <c r="AP50" i="12"/>
  <c r="AL50" i="12"/>
  <c r="AH50" i="12"/>
  <c r="AD50" i="12"/>
  <c r="AO47" i="12"/>
  <c r="AK47" i="12"/>
  <c r="AG47" i="12"/>
  <c r="Y47" i="12"/>
  <c r="U47" i="12"/>
  <c r="AN44" i="12"/>
  <c r="AF44" i="12"/>
  <c r="X44" i="12"/>
  <c r="T44" i="12"/>
  <c r="AI41" i="12"/>
  <c r="AK26" i="12"/>
  <c r="U29" i="12"/>
  <c r="AR26" i="12"/>
  <c r="T26" i="12"/>
  <c r="AN26" i="12"/>
  <c r="X26" i="12"/>
  <c r="AB29" i="12"/>
  <c r="AM26" i="12"/>
  <c r="AE26" i="12"/>
  <c r="AA26" i="12"/>
  <c r="W26" i="12"/>
  <c r="S26" i="12"/>
  <c r="AO26" i="12"/>
  <c r="AG26" i="12"/>
  <c r="AF26" i="12"/>
  <c r="AI29" i="12"/>
  <c r="AT26" i="12"/>
  <c r="AL26" i="12"/>
  <c r="AH26" i="12"/>
  <c r="AD26" i="12"/>
  <c r="Z26" i="12"/>
  <c r="AP29" i="12"/>
  <c r="AS26" i="12"/>
  <c r="Y26" i="12"/>
  <c r="AS38" i="12"/>
  <c r="AO38" i="12"/>
  <c r="AK38" i="12"/>
  <c r="AG38" i="12"/>
  <c r="Y38" i="12"/>
  <c r="AR38" i="12"/>
  <c r="AN38" i="12"/>
  <c r="AF38" i="12"/>
  <c r="X38" i="12"/>
  <c r="T38" i="12"/>
  <c r="AM38" i="12"/>
  <c r="AE38" i="12"/>
  <c r="AA38" i="12"/>
  <c r="W38" i="12"/>
  <c r="S38" i="12"/>
  <c r="AT38" i="12"/>
  <c r="AL38" i="12"/>
  <c r="AH38" i="12"/>
  <c r="AD38" i="12"/>
  <c r="Z38" i="12"/>
  <c r="AB35" i="12"/>
  <c r="AI35" i="12"/>
  <c r="AP35" i="12"/>
  <c r="U35" i="12"/>
  <c r="U10" i="11"/>
  <c r="U9" i="11"/>
  <c r="U8" i="11"/>
  <c r="U7" i="11"/>
  <c r="U6"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B36" i="12" l="1"/>
  <c r="AB329" i="12" s="1"/>
  <c r="AI36" i="12"/>
  <c r="AI329" i="12" s="1"/>
  <c r="AP36" i="12"/>
  <c r="AP329" i="12" s="1"/>
  <c r="U36" i="12"/>
  <c r="AO24" i="12"/>
  <c r="Y24" i="12"/>
  <c r="T24" i="12"/>
  <c r="AN24" i="12"/>
  <c r="X24" i="12"/>
  <c r="AM24" i="12"/>
  <c r="AE24" i="12"/>
  <c r="AA24" i="12"/>
  <c r="W24" i="12"/>
  <c r="S24" i="12"/>
  <c r="AS24" i="12"/>
  <c r="AG24" i="12"/>
  <c r="AF24" i="12"/>
  <c r="AT24" i="12"/>
  <c r="AL24" i="12"/>
  <c r="AH24" i="12"/>
  <c r="AD24" i="12"/>
  <c r="Z24" i="12"/>
  <c r="AK24" i="12"/>
  <c r="AR24" i="12"/>
  <c r="AM63" i="12"/>
  <c r="AI63" i="12"/>
  <c r="AR60" i="12"/>
  <c r="AN60" i="12"/>
  <c r="AB60" i="12"/>
  <c r="X60" i="12"/>
  <c r="T60" i="12"/>
  <c r="AI57" i="12"/>
  <c r="AE57" i="12"/>
  <c r="AA57" i="12"/>
  <c r="W57" i="12"/>
  <c r="S57" i="12"/>
  <c r="AT54" i="12"/>
  <c r="AL54" i="12"/>
  <c r="AD54" i="12"/>
  <c r="Z54" i="12"/>
  <c r="AS51" i="12"/>
  <c r="AO51" i="12"/>
  <c r="AK51" i="12"/>
  <c r="Y51" i="12"/>
  <c r="U51" i="12"/>
  <c r="AR48" i="12"/>
  <c r="AN48" i="12"/>
  <c r="AF48" i="12"/>
  <c r="AB48" i="12"/>
  <c r="T48" i="12"/>
  <c r="AM45" i="12"/>
  <c r="AE45" i="12"/>
  <c r="AA45" i="12"/>
  <c r="S45" i="12"/>
  <c r="AP42" i="12"/>
  <c r="AP331" i="12" s="1"/>
  <c r="AT63" i="12"/>
  <c r="AP63" i="12"/>
  <c r="AI60" i="12"/>
  <c r="AE60" i="12"/>
  <c r="AA60" i="12"/>
  <c r="W60" i="12"/>
  <c r="S60" i="12"/>
  <c r="AP57" i="12"/>
  <c r="AL57" i="12"/>
  <c r="AH57" i="12"/>
  <c r="AD57" i="12"/>
  <c r="Z57" i="12"/>
  <c r="AS54" i="12"/>
  <c r="AK54" i="12"/>
  <c r="AG54" i="12"/>
  <c r="Y54" i="12"/>
  <c r="AR51" i="12"/>
  <c r="AF51" i="12"/>
  <c r="AB51" i="12"/>
  <c r="X51" i="12"/>
  <c r="T51" i="12"/>
  <c r="AM48" i="12"/>
  <c r="AI48" i="12"/>
  <c r="AA48" i="12"/>
  <c r="W48" i="12"/>
  <c r="S48" i="12"/>
  <c r="AT45" i="12"/>
  <c r="AL45" i="12"/>
  <c r="AH45" i="12"/>
  <c r="Z45" i="12"/>
  <c r="U42" i="12"/>
  <c r="Y63" i="12"/>
  <c r="U63" i="12"/>
  <c r="AP60" i="12"/>
  <c r="AL60" i="12"/>
  <c r="AH60" i="12"/>
  <c r="AD60" i="12"/>
  <c r="Z60" i="12"/>
  <c r="AS57" i="12"/>
  <c r="AO57" i="12"/>
  <c r="AK57" i="12"/>
  <c r="AG57" i="12"/>
  <c r="U57" i="12"/>
  <c r="AR54" i="12"/>
  <c r="AN54" i="12"/>
  <c r="AF54" i="12"/>
  <c r="X54" i="12"/>
  <c r="AM51" i="12"/>
  <c r="AI51" i="12"/>
  <c r="AE51" i="12"/>
  <c r="AA51" i="12"/>
  <c r="W51" i="12"/>
  <c r="AT48" i="12"/>
  <c r="AP48" i="12"/>
  <c r="AH48" i="12"/>
  <c r="AD48" i="12"/>
  <c r="Z48" i="12"/>
  <c r="AS45" i="12"/>
  <c r="AO45" i="12"/>
  <c r="AG45" i="12"/>
  <c r="Y45" i="12"/>
  <c r="AB42" i="12"/>
  <c r="AB331" i="12" s="1"/>
  <c r="AF63" i="12"/>
  <c r="AB63" i="12"/>
  <c r="AS60" i="12"/>
  <c r="AO60" i="12"/>
  <c r="AK60" i="12"/>
  <c r="AG60" i="12"/>
  <c r="U60" i="12"/>
  <c r="AR57" i="12"/>
  <c r="AN57" i="12"/>
  <c r="AB57" i="12"/>
  <c r="X57" i="12"/>
  <c r="T57" i="12"/>
  <c r="AM54" i="12"/>
  <c r="AE54" i="12"/>
  <c r="W54" i="12"/>
  <c r="S54" i="12"/>
  <c r="AT51" i="12"/>
  <c r="AP51" i="12"/>
  <c r="AL51" i="12"/>
  <c r="AH51" i="12"/>
  <c r="AD51" i="12"/>
  <c r="AO48" i="12"/>
  <c r="AK48" i="12"/>
  <c r="AG48" i="12"/>
  <c r="Y48" i="12"/>
  <c r="U48" i="12"/>
  <c r="AN45" i="12"/>
  <c r="AF45" i="12"/>
  <c r="X45" i="12"/>
  <c r="T45" i="12"/>
  <c r="AI42" i="12"/>
  <c r="AI331" i="12" s="1"/>
  <c r="AO27" i="12"/>
  <c r="Y27" i="12"/>
  <c r="U30" i="12"/>
  <c r="AF27" i="12"/>
  <c r="AR27" i="12"/>
  <c r="X27" i="12"/>
  <c r="AB30" i="12"/>
  <c r="AM27" i="12"/>
  <c r="AE27" i="12"/>
  <c r="AA27" i="12"/>
  <c r="W27" i="12"/>
  <c r="S27" i="12"/>
  <c r="AS27" i="12"/>
  <c r="AG27" i="12"/>
  <c r="AN27" i="12"/>
  <c r="T27" i="12"/>
  <c r="AI30" i="12"/>
  <c r="AT27" i="12"/>
  <c r="AL27" i="12"/>
  <c r="AH27" i="12"/>
  <c r="AD27" i="12"/>
  <c r="Z27" i="12"/>
  <c r="AP30" i="12"/>
  <c r="AK27" i="12"/>
  <c r="AX35" i="12"/>
  <c r="AZ35" i="12" s="1"/>
  <c r="AX26" i="12"/>
  <c r="AZ26" i="12" s="1"/>
  <c r="AX62" i="12"/>
  <c r="AZ62" i="12" s="1"/>
  <c r="AX50" i="12"/>
  <c r="AZ50" i="12" s="1"/>
  <c r="AX56" i="12"/>
  <c r="AZ56" i="12" s="1"/>
  <c r="AS39" i="12"/>
  <c r="AS331" i="12" s="1"/>
  <c r="AO39" i="12"/>
  <c r="AO331" i="12" s="1"/>
  <c r="AK39" i="12"/>
  <c r="AK331" i="12" s="1"/>
  <c r="AG39" i="12"/>
  <c r="AG331" i="12" s="1"/>
  <c r="Y39" i="12"/>
  <c r="Y331" i="12" s="1"/>
  <c r="AR39" i="12"/>
  <c r="AR331" i="12" s="1"/>
  <c r="AN39" i="12"/>
  <c r="AN331" i="12" s="1"/>
  <c r="AF39" i="12"/>
  <c r="AF331" i="12" s="1"/>
  <c r="X39" i="12"/>
  <c r="X331" i="12" s="1"/>
  <c r="T39" i="12"/>
  <c r="T331" i="12" s="1"/>
  <c r="AM39" i="12"/>
  <c r="AM331" i="12" s="1"/>
  <c r="AE39" i="12"/>
  <c r="AE331" i="12" s="1"/>
  <c r="AA39" i="12"/>
  <c r="AA331" i="12" s="1"/>
  <c r="W39" i="12"/>
  <c r="W331" i="12" s="1"/>
  <c r="S39" i="12"/>
  <c r="AT39" i="12"/>
  <c r="AT331" i="12" s="1"/>
  <c r="AL39" i="12"/>
  <c r="AL331" i="12" s="1"/>
  <c r="AH39" i="12"/>
  <c r="AH331" i="12" s="1"/>
  <c r="AD39" i="12"/>
  <c r="AD331" i="12" s="1"/>
  <c r="Z39" i="12"/>
  <c r="Z331" i="12" s="1"/>
  <c r="AT33" i="12"/>
  <c r="AT329" i="12" s="1"/>
  <c r="AL33" i="12"/>
  <c r="AL329" i="12" s="1"/>
  <c r="AH33" i="12"/>
  <c r="AH329" i="12" s="1"/>
  <c r="AD33" i="12"/>
  <c r="AD329" i="12" s="1"/>
  <c r="Z33" i="12"/>
  <c r="Z329" i="12" s="1"/>
  <c r="AS33" i="12"/>
  <c r="AS329" i="12" s="1"/>
  <c r="AO33" i="12"/>
  <c r="AO329" i="12" s="1"/>
  <c r="AK33" i="12"/>
  <c r="AK329" i="12" s="1"/>
  <c r="AG33" i="12"/>
  <c r="AG329" i="12" s="1"/>
  <c r="AR33" i="12"/>
  <c r="AR329" i="12" s="1"/>
  <c r="AN33" i="12"/>
  <c r="AN329" i="12" s="1"/>
  <c r="AF33" i="12"/>
  <c r="AF329" i="12" s="1"/>
  <c r="X33" i="12"/>
  <c r="X329" i="12" s="1"/>
  <c r="T33" i="12"/>
  <c r="T329" i="12" s="1"/>
  <c r="AE33" i="12"/>
  <c r="AE329" i="12" s="1"/>
  <c r="Y33" i="12"/>
  <c r="Y329" i="12" s="1"/>
  <c r="S33" i="12"/>
  <c r="AA33" i="12"/>
  <c r="AA329" i="12" s="1"/>
  <c r="AM33" i="12"/>
  <c r="AM329" i="12" s="1"/>
  <c r="W33" i="12"/>
  <c r="W329" i="12" s="1"/>
  <c r="AX38" i="12"/>
  <c r="AZ38" i="12" s="1"/>
  <c r="AX32" i="12"/>
  <c r="AZ32" i="12" s="1"/>
  <c r="AX29" i="12"/>
  <c r="AZ29" i="12" s="1"/>
  <c r="AX41" i="12"/>
  <c r="AZ41" i="12" s="1"/>
  <c r="AX59" i="12"/>
  <c r="AZ59" i="12" s="1"/>
  <c r="AX44" i="12"/>
  <c r="AZ44" i="12" s="1"/>
  <c r="AX23" i="12"/>
  <c r="AZ23" i="12" s="1"/>
  <c r="AX53" i="12"/>
  <c r="AZ53" i="12" s="1"/>
  <c r="AX47" i="12"/>
  <c r="AZ47" i="12" s="1"/>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54" i="12" l="1"/>
  <c r="AZ54" i="12" s="1"/>
  <c r="S331" i="12"/>
  <c r="AX39" i="12"/>
  <c r="AZ39" i="12" s="1"/>
  <c r="AK323" i="12"/>
  <c r="AK328" i="12"/>
  <c r="AH328" i="12"/>
  <c r="AH323" i="12"/>
  <c r="T323" i="12"/>
  <c r="T328" i="12"/>
  <c r="S328" i="12"/>
  <c r="S323" i="12"/>
  <c r="AX27" i="12"/>
  <c r="AM328" i="12"/>
  <c r="AM323" i="12"/>
  <c r="AF323" i="12"/>
  <c r="AF328" i="12"/>
  <c r="AN330" i="12"/>
  <c r="AN324" i="12"/>
  <c r="AK324" i="12"/>
  <c r="AK330" i="12"/>
  <c r="Y330" i="12"/>
  <c r="Y324" i="12"/>
  <c r="AX63" i="12"/>
  <c r="AZ63" i="12" s="1"/>
  <c r="AH324" i="12"/>
  <c r="AH330" i="12"/>
  <c r="W324" i="12"/>
  <c r="W330" i="12"/>
  <c r="AX51" i="12"/>
  <c r="AZ51" i="12" s="1"/>
  <c r="AE324" i="12"/>
  <c r="AE330" i="12"/>
  <c r="AX57" i="12"/>
  <c r="AZ57" i="12" s="1"/>
  <c r="U329" i="12"/>
  <c r="AX36" i="12"/>
  <c r="AZ36" i="12" s="1"/>
  <c r="AP328" i="12"/>
  <c r="AP323" i="12"/>
  <c r="AL328" i="12"/>
  <c r="AL323" i="12"/>
  <c r="AN323" i="12"/>
  <c r="AN328" i="12"/>
  <c r="W328" i="12"/>
  <c r="W323" i="12"/>
  <c r="AB323" i="12"/>
  <c r="AB328" i="12"/>
  <c r="U323" i="12"/>
  <c r="U328" i="12"/>
  <c r="AX30" i="12"/>
  <c r="AZ30" i="12" s="1"/>
  <c r="T330" i="12"/>
  <c r="T324" i="12"/>
  <c r="U330" i="12"/>
  <c r="U324" i="12"/>
  <c r="AG330" i="12"/>
  <c r="AG324" i="12"/>
  <c r="AD330" i="12"/>
  <c r="AD324" i="12"/>
  <c r="AL324" i="12"/>
  <c r="AL330" i="12"/>
  <c r="AM324" i="12"/>
  <c r="AM330" i="12"/>
  <c r="Z328" i="12"/>
  <c r="Z323" i="12"/>
  <c r="AT328" i="12"/>
  <c r="AT323" i="12"/>
  <c r="AG323" i="12"/>
  <c r="AG328" i="12"/>
  <c r="AA328" i="12"/>
  <c r="AA323" i="12"/>
  <c r="X328" i="12"/>
  <c r="X323" i="12"/>
  <c r="Y323" i="12"/>
  <c r="Y328" i="12"/>
  <c r="X330" i="12"/>
  <c r="X324" i="12"/>
  <c r="AO330" i="12"/>
  <c r="AO324" i="12"/>
  <c r="U331" i="12"/>
  <c r="AX42" i="12"/>
  <c r="AZ42" i="12" s="1"/>
  <c r="AT324" i="12"/>
  <c r="AT330" i="12"/>
  <c r="AI330" i="12"/>
  <c r="AI324" i="12"/>
  <c r="AX60" i="12"/>
  <c r="AZ60" i="12" s="1"/>
  <c r="S330" i="12"/>
  <c r="S324" i="12"/>
  <c r="AX45" i="12"/>
  <c r="AR324" i="12"/>
  <c r="AR330" i="12"/>
  <c r="AX24" i="12"/>
  <c r="AZ24" i="12" s="1"/>
  <c r="S329" i="12"/>
  <c r="AX33" i="12"/>
  <c r="AZ33" i="12" s="1"/>
  <c r="AD328" i="12"/>
  <c r="AD323" i="12"/>
  <c r="AI323" i="12"/>
  <c r="AI328" i="12"/>
  <c r="AS323" i="12"/>
  <c r="AS328" i="12"/>
  <c r="AE323" i="12"/>
  <c r="AE328" i="12"/>
  <c r="AR323" i="12"/>
  <c r="AR328" i="12"/>
  <c r="AO323" i="12"/>
  <c r="AO328" i="12"/>
  <c r="AF330" i="12"/>
  <c r="AF324" i="12"/>
  <c r="AS330" i="12"/>
  <c r="AS324" i="12"/>
  <c r="AP330" i="12"/>
  <c r="AP324" i="12"/>
  <c r="Z324" i="12"/>
  <c r="Z330" i="12"/>
  <c r="AX48" i="12"/>
  <c r="AZ48" i="12" s="1"/>
  <c r="AA324" i="12"/>
  <c r="AA330" i="12"/>
  <c r="AB324" i="12"/>
  <c r="AB330" i="12"/>
  <c r="Q6" i="6"/>
  <c r="AZ45" i="12" l="1"/>
  <c r="AX324" i="12"/>
  <c r="AZ324" i="12" s="1"/>
  <c r="AZ27" i="12"/>
  <c r="AX323" i="12"/>
  <c r="AZ323" i="12" s="1"/>
  <c r="S66" i="8"/>
  <c r="F60" i="8" l="1"/>
  <c r="F54" i="8"/>
  <c r="F57" i="8"/>
  <c r="F24" i="8"/>
  <c r="S6" i="6" l="1"/>
  <c r="U6" i="6" s="1"/>
  <c r="S7" i="6"/>
  <c r="S8" i="6"/>
  <c r="Q7" i="6"/>
  <c r="Q8" i="6"/>
  <c r="AW24" i="8" l="1"/>
  <c r="AI24" i="8"/>
  <c r="AV24" i="8"/>
  <c r="AL24" i="8"/>
  <c r="U24" i="8"/>
  <c r="AS24" i="8"/>
  <c r="AE24" i="8"/>
  <c r="AU24" i="8"/>
  <c r="AP24" i="8"/>
  <c r="AK24" i="8"/>
  <c r="AB24" i="8"/>
  <c r="X24" i="8"/>
  <c r="U8" i="6"/>
  <c r="U7" i="6"/>
  <c r="AS48" i="8" s="1"/>
  <c r="S24" i="6"/>
  <c r="Q24" i="6"/>
  <c r="K24" i="6"/>
  <c r="S23" i="6"/>
  <c r="Q23" i="6"/>
  <c r="K23" i="6"/>
  <c r="S22" i="6"/>
  <c r="Q22" i="6"/>
  <c r="K22" i="6"/>
  <c r="K6" i="6"/>
  <c r="K7" i="6"/>
  <c r="K8" i="6"/>
  <c r="AJ24" i="8" l="1"/>
  <c r="AC24" i="8"/>
  <c r="Z24" i="8"/>
  <c r="AN24" i="8"/>
  <c r="X27" i="8"/>
  <c r="AJ45" i="8"/>
  <c r="AS27" i="8"/>
  <c r="AO39" i="8"/>
  <c r="Y45" i="8"/>
  <c r="S48" i="8"/>
  <c r="AQ48" i="8"/>
  <c r="Z48" i="8"/>
  <c r="AH27" i="8"/>
  <c r="AN30" i="8"/>
  <c r="AF42" i="8"/>
  <c r="AP45" i="8"/>
  <c r="AJ48" i="8"/>
  <c r="AB27" i="8"/>
  <c r="AT42" i="8"/>
  <c r="AD48" i="8"/>
  <c r="AA27" i="8"/>
  <c r="Y30" i="8"/>
  <c r="AI39" i="8"/>
  <c r="AI45" i="8"/>
  <c r="AG48" i="8"/>
  <c r="AA24" i="8"/>
  <c r="AF24" i="8"/>
  <c r="AT24" i="8"/>
  <c r="AH24" i="8"/>
  <c r="Y24" i="8"/>
  <c r="AD24" i="8"/>
  <c r="AR24" i="8"/>
  <c r="AJ27" i="8"/>
  <c r="AC27" i="8"/>
  <c r="S30" i="8"/>
  <c r="AS39" i="8"/>
  <c r="AC45" i="8"/>
  <c r="W48" i="8"/>
  <c r="T39" i="8"/>
  <c r="U27" i="8"/>
  <c r="AL27" i="8"/>
  <c r="AH39" i="8"/>
  <c r="V45" i="8"/>
  <c r="AT45" i="8"/>
  <c r="AN48" i="8"/>
  <c r="AR27" i="8"/>
  <c r="AB45" i="8"/>
  <c r="AH48" i="8"/>
  <c r="AE27" i="8"/>
  <c r="AG30" i="8"/>
  <c r="Y42" i="8"/>
  <c r="AM45" i="8"/>
  <c r="AK48" i="8"/>
  <c r="T24" i="8"/>
  <c r="AG24" i="8"/>
  <c r="AO24" i="8"/>
  <c r="AT30" i="8"/>
  <c r="AK27" i="8"/>
  <c r="AM30" i="8"/>
  <c r="AM42" i="8"/>
  <c r="AG45" i="8"/>
  <c r="AA48" i="8"/>
  <c r="AF45" i="8"/>
  <c r="V27" i="8"/>
  <c r="AP27" i="8"/>
  <c r="AL39" i="8"/>
  <c r="Z45" i="8"/>
  <c r="T48" i="8"/>
  <c r="AR48" i="8"/>
  <c r="Z30" i="8"/>
  <c r="AN45" i="8"/>
  <c r="AL48" i="8"/>
  <c r="AI27" i="8"/>
  <c r="AA39" i="8"/>
  <c r="S45" i="8"/>
  <c r="AQ45" i="8"/>
  <c r="AO48" i="8"/>
  <c r="W24" i="8"/>
  <c r="AQ24" i="8"/>
  <c r="V24" i="8"/>
  <c r="AM24" i="8"/>
  <c r="S24" i="8"/>
  <c r="X39" i="8"/>
  <c r="AO27" i="8"/>
  <c r="U39" i="8"/>
  <c r="U45" i="8"/>
  <c r="AK45" i="8"/>
  <c r="AE48" i="8"/>
  <c r="AR45" i="8"/>
  <c r="AD27" i="8"/>
  <c r="AF30" i="8"/>
  <c r="AP39" i="8"/>
  <c r="AD45" i="8"/>
  <c r="X48" i="8"/>
  <c r="T27" i="8"/>
  <c r="AB39" i="8"/>
  <c r="V48" i="8"/>
  <c r="W27" i="8"/>
  <c r="AQ27" i="8"/>
  <c r="AE39" i="8"/>
  <c r="W45" i="8"/>
  <c r="AC48" i="8"/>
  <c r="AS47" i="8"/>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9" i="8" l="1"/>
  <c r="AZ39" i="8" s="1"/>
  <c r="AX48" i="8"/>
  <c r="AZ48" i="8" s="1"/>
  <c r="AX45" i="8"/>
  <c r="AZ45" i="8" s="1"/>
  <c r="AX42" i="8"/>
  <c r="AZ42" i="8" s="1"/>
  <c r="AX27" i="8"/>
  <c r="AZ27" i="8" s="1"/>
  <c r="AX30" i="8"/>
  <c r="AZ30" i="8" s="1"/>
  <c r="AX26" i="8"/>
  <c r="AZ26" i="8" s="1"/>
  <c r="AX38" i="8"/>
  <c r="AZ38" i="8" s="1"/>
  <c r="AX29" i="8"/>
  <c r="AZ29" i="8" s="1"/>
  <c r="AX41" i="8"/>
  <c r="AZ41" i="8" s="1"/>
  <c r="AX44" i="8"/>
  <c r="AZ44" i="8" s="1"/>
  <c r="AX47" i="8"/>
  <c r="AZ47" i="8" s="1"/>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<sst xmlns="http://schemas.openxmlformats.org/spreadsheetml/2006/main" count="1338" uniqueCount="218">
  <si>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</si>
  <si>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</si>
  <si>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</si>
  <si>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</si>
  <si>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</si>
  <si>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</si>
  <si>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</si>
  <si>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</si>
  <si>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</si>
  <si>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</si>
  <si>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</si>
  <si>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</si>
  <si>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</si>
  <si>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</si>
  <si>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</si>
  <si>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</si>
  <si>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</si>
  <si>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</si>
  <si>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</si>
  <si>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</si>
  <si>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</si>
  <si>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</si>
  <si>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</si>
  <si>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</si>
  <si>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</si>
  <si>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</si>
  <si>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</si>
  <si>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</si>
  <si>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</si>
  <si>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</si>
  <si>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</si>
  <si>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</si>
  <si>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</si>
  <si>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</si>
  <si>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</si>
  <si>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</si>
  <si>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</si>
  <si>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</si>
  <si>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</si>
  <si>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</si>
  <si>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</si>
  <si>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</si>
  <si>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</si>
  <si>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</si>
  <si>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</si>
  <si>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</si>
  <si>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</si>
  <si>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</si>
  <si>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</si>
  <si>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</si>
  <si>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</si>
  <si>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</si>
  <si>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</si>
  <si>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</si>
  <si>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</si>
  <si>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</si>
  <si>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</si>
  <si>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</si>
  <si>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</si>
  <si>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</si>
  <si>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</si>
  <si>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</si>
  <si>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</si>
  <si>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</si>
  <si>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</si>
  <si>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</si>
  <si>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</si>
  <si>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</si>
  <si>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</si>
  <si>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</si>
  <si>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</si>
  <si>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</si>
  <si>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</si>
  <si>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</si>
  <si>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</si>
  <si>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</si>
  <si>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</si>
  <si>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</si>
  <si>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</si>
  <si>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</si>
  <si>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</si>
  <si>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</si>
  <si>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</si>
  <si>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</si>
  <si>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</si>
  <si>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</si>
  <si>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</si>
  <si>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</si>
  <si>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</si>
  <si>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</si>
  <si>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</si>
  <si>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</si>
  <si>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</si>
  <si>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</si>
  <si>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</si>
  <si>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</si>
  <si>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</si>
  <si>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</si>
  <si>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</si>
  <si>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</si>
  <si>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</si>
  <si>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</si>
  <si>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</si>
  <si>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</si>
  <si>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</si>
  <si>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</si>
  <si>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</si>
  <si>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</si>
  <si>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</si>
  <si>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</si>
  <si>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</si>
  <si>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</si>
  <si>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</si>
  <si>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</si>
  <si>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</si>
  <si>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</si>
  <si>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</si>
  <si>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</si>
  <si>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</si>
  <si>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</si>
  <si>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</si>
  <si>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</si>
  <si>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</si>
  <si>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</si>
  <si>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</si>
  <si>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</si>
  <si>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</si>
  <si>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</si>
  <si>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</si>
  <si>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</si>
  <si>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</si>
  <si>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</si>
  <si>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</si>
  <si>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</si>
  <si>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</si>
  <si>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</si>
  <si>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</si>
  <si>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</si>
  <si>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</si>
  <si>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</si>
  <si>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</si>
  <si>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</si>
  <si>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</si>
  <si>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</si>
  <si>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</si>
  <si>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</si>
  <si>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</si>
  <si>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</si>
  <si>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</si>
  <si>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</si>
  <si>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</si>
  <si>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</si>
  <si>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</si>
  <si>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</si>
  <si>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</si>
  <si>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</si>
  <si>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</si>
  <si>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</si>
  <si>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</si>
  <si>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</si>
  <si>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</si>
  <si>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</si>
  <si>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</si>
  <si>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</si>
  <si>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</si>
  <si>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</si>
  <si>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</si>
  <si>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</si>
  <si>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</si>
  <si>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</si>
  <si>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</si>
  <si>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</si>
  <si>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</si>
  <si>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</si>
  <si>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</si>
  <si>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</si>
  <si>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</si>
  <si>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</si>
  <si>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</si>
  <si>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</si>
  <si>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</si>
  <si>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</si>
  <si>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</si>
  <si>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</si>
  <si>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</si>
  <si>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</si>
  <si>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</si>
  <si>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</si>
  <si>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</si>
  <si>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</si>
  <si>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</si>
  <si>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</si>
  <si>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</si>
  <si>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</si>
  <si>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</si>
  <si>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</si>
  <si>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</si>
  <si>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</si>
  <si>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横浜市通所介護相当サービス</t>
    <rPh sb="0" eb="3">
      <t>ヨコハマシ</t>
    </rPh>
    <rPh sb="3" eb="7">
      <t>ツウショカイゴ</t>
    </rPh>
    <rPh sb="7" eb="9">
      <t>ソウトウ</t>
    </rPh>
    <phoneticPr fontId="2"/>
  </si>
  <si>
    <t>通所介護・横浜市通所介護相当サービス</t>
    <rPh sb="0" eb="4">
      <t>ツウショカイゴ</t>
    </rPh>
    <rPh sb="5" eb="8">
      <t>ヨコハマシ</t>
    </rPh>
    <rPh sb="8" eb="14">
      <t>ツウショカイゴソウトウ</t>
    </rPh>
    <phoneticPr fontId="2"/>
  </si>
  <si>
    <t>介護支援専門員</t>
    <rPh sb="0" eb="7">
      <t>カイゴシエンセンモンイン</t>
    </rPh>
    <phoneticPr fontId="2"/>
  </si>
  <si>
    <t>実務経験（常勤で２年以上）</t>
    <rPh sb="0" eb="4">
      <t>ジツムケイケン</t>
    </rPh>
    <rPh sb="5" eb="7">
      <t>ジョウキン</t>
    </rPh>
    <rPh sb="9" eb="12">
      <t>ネンイジョウ</t>
    </rPh>
    <phoneticPr fontId="2"/>
  </si>
  <si>
    <t>介護福祉士</t>
    <rPh sb="0" eb="5">
      <t>カイゴフクシシ</t>
    </rPh>
    <phoneticPr fontId="2"/>
  </si>
  <si>
    <t>有給</t>
    <rPh sb="0" eb="2">
      <t>ユウキュウ</t>
    </rPh>
    <phoneticPr fontId="2"/>
  </si>
  <si>
    <t>※常勤職員に限る</t>
    <rPh sb="1" eb="5">
      <t>ジョウキンショクイン</t>
    </rPh>
    <rPh sb="6" eb="7">
      <t>カギ</t>
    </rPh>
    <phoneticPr fontId="2"/>
  </si>
  <si>
    <r>
      <t>介護福祉士</t>
    </r>
    <r>
      <rPr>
        <sz val="16"/>
        <color rgb="FFFF0000"/>
        <rFont val="HGSｺﾞｼｯｸM"/>
        <family val="3"/>
        <charset val="128"/>
      </rPr>
      <t>以外</t>
    </r>
    <rPh sb="5" eb="7">
      <t>イガイ</t>
    </rPh>
    <phoneticPr fontId="2"/>
  </si>
  <si>
    <t>有給</t>
    <phoneticPr fontId="2"/>
  </si>
  <si>
    <t>※常勤職員のみ</t>
    <rPh sb="1" eb="3">
      <t>ジョウキン</t>
    </rPh>
    <rPh sb="3" eb="5">
      <t>ショクイン</t>
    </rPh>
    <phoneticPr fontId="2"/>
  </si>
  <si>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</si>
  <si>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</si>
  <si>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</si>
  <si>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</si>
  <si>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≪提出不要≫</t>
  </si>
  <si>
    <t>≪要提出≫</t>
    <rPh sb="2" eb="4">
      <t>テイシュツ</t>
    </rPh>
    <phoneticPr fontId="2"/>
  </si>
  <si>
    <t>【以下、印刷不要です】</t>
    <rPh sb="1" eb="3">
      <t>イカ</t>
    </rPh>
    <rPh sb="4" eb="6">
      <t>インサツ</t>
    </rPh>
    <rPh sb="6" eb="8">
      <t>フヨウ</t>
    </rPh>
    <phoneticPr fontId="2"/>
  </si>
  <si>
    <t>x</t>
  </si>
  <si>
    <t>y</t>
  </si>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</sst>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HGSｺﾞｼｯｸM"/>
      <family val="3"/>
      <charset val="128"/>
    </font>
    <font>
      <sz val="16"/>
      <name val="游ゴシック"/>
      <family val="2"/>
      <charset val="128"/>
      <scheme val="minor"/>
    </font>
    <font>
      <sz val="16"/>
      <name val="游ゴシック"/>
      <family val="3"/>
      <charset val="128"/>
      <scheme val="minor"/>
    </font>
    <font>
      <b/>
      <sz val="16"/>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65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7" fillId="3" borderId="14" xfId="0" applyNumberFormat="1" applyFont="1" applyFill="1" applyBorder="1" applyAlignment="1" applyProtection="1">
      <alignment horizontal="center" vertical="center"/>
    </xf>
    <xf numFmtId="20" fontId="17" fillId="5" borderId="14"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4" xfId="0" applyFont="1" applyFill="1" applyBorder="1" applyAlignment="1" applyProtection="1">
      <alignment horizontal="center" vertical="center"/>
    </xf>
    <xf numFmtId="0" fontId="17" fillId="3" borderId="14" xfId="0" applyNumberFormat="1" applyFont="1" applyFill="1" applyBorder="1" applyAlignment="1" applyProtection="1">
      <alignment horizontal="center" vertical="center"/>
    </xf>
    <xf numFmtId="0" fontId="17" fillId="3" borderId="14" xfId="1" applyNumberFormat="1" applyFont="1" applyFill="1" applyBorder="1" applyAlignment="1" applyProtection="1">
      <alignment horizontal="center" vertical="center"/>
    </xf>
    <xf numFmtId="20" fontId="17" fillId="3" borderId="14"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5"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0" fillId="3" borderId="0" xfId="0" applyFont="1" applyFill="1" applyBorder="1">
      <alignment vertical="center"/>
    </xf>
    <xf numFmtId="0" fontId="8" fillId="3" borderId="0" xfId="0" applyFont="1" applyFill="1" applyBorder="1">
      <alignment vertical="center"/>
    </xf>
    <xf numFmtId="0" fontId="21"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1" fillId="3" borderId="74"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22" fillId="3" borderId="79" xfId="0" applyFont="1" applyFill="1" applyBorder="1">
      <alignment vertical="center"/>
    </xf>
    <xf numFmtId="0" fontId="22" fillId="3" borderId="80" xfId="0" applyFont="1" applyFill="1" applyBorder="1">
      <alignment vertical="center"/>
    </xf>
    <xf numFmtId="0" fontId="22" fillId="3" borderId="73" xfId="0" applyFont="1" applyFill="1" applyBorder="1">
      <alignment vertical="center"/>
    </xf>
    <xf numFmtId="0" fontId="21" fillId="3" borderId="80" xfId="0" applyFont="1" applyFill="1" applyBorder="1">
      <alignment vertical="center"/>
    </xf>
    <xf numFmtId="0" fontId="21" fillId="3" borderId="81" xfId="0" applyFont="1" applyFill="1" applyBorder="1">
      <alignment vertical="center"/>
    </xf>
    <xf numFmtId="0" fontId="22" fillId="3" borderId="13" xfId="0" applyFont="1" applyFill="1" applyBorder="1">
      <alignment vertical="center"/>
    </xf>
    <xf numFmtId="0" fontId="22" fillId="3" borderId="14" xfId="0" applyFont="1" applyFill="1" applyBorder="1">
      <alignment vertical="center"/>
    </xf>
    <xf numFmtId="0" fontId="22" fillId="3" borderId="69" xfId="0" applyFont="1" applyFill="1" applyBorder="1">
      <alignment vertical="center"/>
    </xf>
    <xf numFmtId="0" fontId="22" fillId="3" borderId="15"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21" xfId="0" applyFont="1" applyFill="1" applyBorder="1">
      <alignment vertical="center"/>
    </xf>
    <xf numFmtId="0" fontId="21" fillId="3" borderId="22" xfId="0" applyFont="1" applyFill="1" applyBorder="1">
      <alignment vertical="center"/>
    </xf>
    <xf numFmtId="0" fontId="21"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178" fontId="5" fillId="3" borderId="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3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18" fillId="5" borderId="14" xfId="0" applyFont="1" applyFill="1" applyBorder="1" applyAlignment="1" applyProtection="1">
      <alignment horizontal="left" vertical="center"/>
      <protection locked="0"/>
    </xf>
    <xf numFmtId="0" fontId="5" fillId="3" borderId="14" xfId="0" applyFont="1" applyFill="1" applyBorder="1">
      <alignment vertical="center"/>
    </xf>
    <xf numFmtId="0" fontId="25" fillId="3" borderId="14" xfId="0" applyFont="1" applyFill="1" applyBorder="1">
      <alignment vertical="center"/>
    </xf>
    <xf numFmtId="0" fontId="26" fillId="3" borderId="14" xfId="0" applyFont="1" applyFill="1" applyBorder="1">
      <alignment vertical="center"/>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Border="1" applyAlignment="1">
      <alignment horizontal="left" vertical="center"/>
    </xf>
    <xf numFmtId="0" fontId="5" fillId="3" borderId="0" xfId="0" applyFont="1" applyFill="1" applyBorder="1" applyAlignment="1">
      <alignment vertical="center"/>
    </xf>
    <xf numFmtId="0" fontId="27" fillId="3" borderId="0" xfId="0" applyFont="1" applyFill="1" applyAlignment="1" applyProtection="1">
      <alignment horizontal="left" vertical="center"/>
    </xf>
    <xf numFmtId="0" fontId="26" fillId="3" borderId="0" xfId="0" applyFont="1" applyFill="1" applyAlignment="1" applyProtection="1">
      <alignment horizontal="center" vertical="center"/>
    </xf>
    <xf numFmtId="0" fontId="26" fillId="3" borderId="0" xfId="0" applyFont="1" applyFill="1" applyProtection="1">
      <alignment vertical="center"/>
    </xf>
    <xf numFmtId="0" fontId="28" fillId="3" borderId="0" xfId="0" applyFont="1" applyFill="1" applyAlignment="1" applyProtection="1">
      <alignment horizontal="left" vertical="center"/>
    </xf>
    <xf numFmtId="0" fontId="5" fillId="3" borderId="0" xfId="0" applyFont="1" applyFill="1" applyBorder="1" applyAlignment="1">
      <alignment horizontal="left" vertical="center" inden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2" fillId="0" borderId="84" xfId="0" applyFont="1" applyFill="1" applyBorder="1" applyAlignment="1" applyProtection="1">
      <alignment horizontal="center" vertical="center" wrapText="1"/>
    </xf>
    <xf numFmtId="0" fontId="12" fillId="0" borderId="85" xfId="0" applyFont="1" applyFill="1" applyBorder="1" applyAlignment="1" applyProtection="1">
      <alignment horizontal="center" vertical="center" wrapText="1"/>
    </xf>
    <xf numFmtId="0" fontId="12"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2" fillId="0" borderId="55"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4" fillId="3" borderId="1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3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2" fillId="0" borderId="84"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Fill="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7" fillId="3" borderId="14" xfId="0" applyFont="1" applyFill="1" applyBorder="1" applyAlignment="1" applyProtection="1">
      <alignment horizontal="center" vertical="center"/>
    </xf>
    <xf numFmtId="0" fontId="21" fillId="3" borderId="76"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cellXfs>
  <cellStyles count="2">
    <cellStyle name="桁区切り" xfId="1" builtinId="6"/>
    <cellStyle name="標準" xfId="0" builtinId="0"/>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77</xdr:row>
      <xdr:rowOff>19050</xdr:rowOff>
    </xdr:from>
    <xdr:to>
      <xdr:col>15</xdr:col>
      <xdr:colOff>285750</xdr:colOff>
      <xdr:row>86</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S77"/>
  <sheetViews>
    <sheetView tabSelected="1" workbookViewId="0">
      <selection activeCell="B1" sqref="B1"/>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94</v>
      </c>
      <c r="D1" s="56"/>
      <c r="E1" s="56"/>
      <c r="F1" s="56"/>
    </row>
    <row r="2" spans="2:11" s="40" customFormat="1" ht="20.25" customHeight="1" x14ac:dyDescent="0.4">
      <c r="B2" s="58" t="s">
        <v>95</v>
      </c>
      <c r="C2" s="58"/>
      <c r="D2" s="56"/>
      <c r="E2" s="56"/>
      <c r="F2" s="56"/>
    </row>
    <row r="3" spans="2:11" s="40" customFormat="1" ht="20.25" customHeight="1" x14ac:dyDescent="0.4">
      <c r="B3" s="58"/>
      <c r="C3" s="58"/>
      <c r="D3" s="56"/>
      <c r="E3" s="56"/>
      <c r="F3" s="56"/>
    </row>
    <row r="4" spans="2:11" s="62" customFormat="1" ht="20.25" customHeight="1" x14ac:dyDescent="0.4">
      <c r="B4" s="73"/>
      <c r="C4" s="56" t="s">
        <v>130</v>
      </c>
      <c r="D4" s="56"/>
      <c r="F4" s="305" t="s">
        <v>131</v>
      </c>
      <c r="G4" s="305"/>
      <c r="H4" s="305"/>
      <c r="I4" s="305"/>
      <c r="J4" s="305"/>
      <c r="K4" s="305"/>
    </row>
    <row r="5" spans="2:11" s="62" customFormat="1" ht="20.25" customHeight="1" x14ac:dyDescent="0.4">
      <c r="B5" s="74"/>
      <c r="C5" s="56" t="s">
        <v>132</v>
      </c>
      <c r="D5" s="56"/>
      <c r="F5" s="305"/>
      <c r="G5" s="305"/>
      <c r="H5" s="305"/>
      <c r="I5" s="305"/>
      <c r="J5" s="305"/>
      <c r="K5" s="305"/>
    </row>
    <row r="6" spans="2:11" s="40" customFormat="1" ht="20.25" customHeight="1" x14ac:dyDescent="0.4">
      <c r="B6" s="57" t="s">
        <v>127</v>
      </c>
      <c r="C6" s="56"/>
      <c r="D6" s="56"/>
      <c r="E6" s="70"/>
      <c r="F6" s="71"/>
    </row>
    <row r="7" spans="2:11" s="40" customFormat="1" ht="20.25" customHeight="1" x14ac:dyDescent="0.4">
      <c r="B7" s="58"/>
      <c r="C7" s="58"/>
      <c r="D7" s="56"/>
      <c r="E7" s="70"/>
      <c r="F7" s="71"/>
    </row>
    <row r="8" spans="2:11" s="40" customFormat="1" ht="20.25" customHeight="1" x14ac:dyDescent="0.4">
      <c r="B8" s="56" t="s">
        <v>96</v>
      </c>
      <c r="C8" s="58"/>
      <c r="D8" s="56"/>
      <c r="E8" s="70"/>
      <c r="F8" s="71"/>
    </row>
    <row r="9" spans="2:11" s="40" customFormat="1" ht="20.25" customHeight="1" x14ac:dyDescent="0.4">
      <c r="B9" s="58"/>
      <c r="C9" s="58"/>
      <c r="D9" s="56"/>
      <c r="E9" s="56"/>
      <c r="F9" s="56"/>
    </row>
    <row r="10" spans="2:11" s="40" customFormat="1" ht="20.25" customHeight="1" x14ac:dyDescent="0.4">
      <c r="B10" s="56" t="s">
        <v>154</v>
      </c>
      <c r="C10" s="58"/>
      <c r="D10" s="56"/>
      <c r="E10" s="56"/>
      <c r="F10" s="56"/>
    </row>
    <row r="11" spans="2:11" s="40" customFormat="1" ht="20.25" customHeight="1" x14ac:dyDescent="0.4">
      <c r="B11" s="56"/>
      <c r="C11" s="58"/>
      <c r="D11" s="56"/>
      <c r="E11" s="56"/>
      <c r="F11" s="56"/>
    </row>
    <row r="12" spans="2:11" s="40" customFormat="1" ht="20.25" customHeight="1" x14ac:dyDescent="0.4">
      <c r="B12" s="56" t="s">
        <v>158</v>
      </c>
      <c r="C12" s="58"/>
      <c r="D12" s="56"/>
    </row>
    <row r="13" spans="2:11" s="40" customFormat="1" ht="20.25" customHeight="1" x14ac:dyDescent="0.4">
      <c r="B13" s="56"/>
      <c r="C13" s="58"/>
      <c r="D13" s="56"/>
    </row>
    <row r="14" spans="2:11" s="40" customFormat="1" ht="20.25" customHeight="1" x14ac:dyDescent="0.4">
      <c r="B14" s="56" t="s">
        <v>179</v>
      </c>
      <c r="C14" s="58"/>
      <c r="D14" s="56"/>
    </row>
    <row r="15" spans="2:11" s="40" customFormat="1" ht="20.25" customHeight="1" x14ac:dyDescent="0.4">
      <c r="B15" s="56"/>
      <c r="C15" s="58"/>
      <c r="D15" s="56"/>
    </row>
    <row r="16" spans="2:11" s="40" customFormat="1" ht="20.25" customHeight="1" x14ac:dyDescent="0.4">
      <c r="B16" s="56" t="s">
        <v>180</v>
      </c>
      <c r="C16" s="58"/>
      <c r="D16" s="56"/>
    </row>
    <row r="17" spans="2:25" s="40" customFormat="1" ht="20.25" customHeight="1" x14ac:dyDescent="0.4">
      <c r="B17" s="58"/>
      <c r="C17" s="58"/>
      <c r="D17" s="56"/>
    </row>
    <row r="18" spans="2:25" s="40" customFormat="1" ht="20.25" customHeight="1" x14ac:dyDescent="0.4">
      <c r="B18" s="56" t="s">
        <v>181</v>
      </c>
      <c r="C18" s="58"/>
      <c r="D18" s="56"/>
    </row>
    <row r="19" spans="2:25" s="40" customFormat="1" ht="20.25" customHeight="1" x14ac:dyDescent="0.4">
      <c r="B19" s="58"/>
      <c r="C19" s="58"/>
      <c r="D19" s="56"/>
    </row>
    <row r="20" spans="2:25" s="40" customFormat="1" ht="17.25" customHeight="1" x14ac:dyDescent="0.4">
      <c r="B20" s="56" t="s">
        <v>182</v>
      </c>
      <c r="C20" s="56"/>
      <c r="D20" s="56"/>
    </row>
    <row r="21" spans="2:25" s="40" customFormat="1" ht="17.25" customHeight="1" x14ac:dyDescent="0.4">
      <c r="B21" s="56" t="s">
        <v>97</v>
      </c>
      <c r="C21" s="56"/>
      <c r="D21" s="56"/>
    </row>
    <row r="22" spans="2:25" s="40" customFormat="1" ht="17.25" customHeight="1" x14ac:dyDescent="0.4">
      <c r="B22" s="56"/>
      <c r="C22" s="56"/>
      <c r="D22" s="56"/>
    </row>
    <row r="23" spans="2:25" s="40" customFormat="1" ht="17.25" customHeight="1" x14ac:dyDescent="0.4">
      <c r="B23" s="56"/>
      <c r="C23" s="32" t="s">
        <v>88</v>
      </c>
      <c r="D23" s="32" t="s">
        <v>3</v>
      </c>
    </row>
    <row r="24" spans="2:25" s="40" customFormat="1" ht="17.25" customHeight="1" x14ac:dyDescent="0.4">
      <c r="B24" s="56"/>
      <c r="C24" s="32">
        <v>1</v>
      </c>
      <c r="D24" s="59" t="s">
        <v>4</v>
      </c>
    </row>
    <row r="25" spans="2:25" s="40" customFormat="1" ht="17.25" customHeight="1" x14ac:dyDescent="0.4">
      <c r="B25" s="56"/>
      <c r="C25" s="32">
        <v>2</v>
      </c>
      <c r="D25" s="59" t="s">
        <v>60</v>
      </c>
    </row>
    <row r="26" spans="2:25" s="40" customFormat="1" ht="17.25" customHeight="1" x14ac:dyDescent="0.4">
      <c r="B26" s="56"/>
      <c r="C26" s="32">
        <v>3</v>
      </c>
      <c r="D26" s="59" t="s">
        <v>5</v>
      </c>
    </row>
    <row r="27" spans="2:25" s="40" customFormat="1" ht="17.25" customHeight="1" x14ac:dyDescent="0.4">
      <c r="B27" s="56"/>
      <c r="C27" s="32">
        <v>4</v>
      </c>
      <c r="D27" s="59" t="s">
        <v>98</v>
      </c>
    </row>
    <row r="28" spans="2:25" s="40" customFormat="1" ht="17.25" customHeight="1" x14ac:dyDescent="0.4">
      <c r="B28" s="56"/>
      <c r="C28" s="32">
        <v>5</v>
      </c>
      <c r="D28" s="59" t="s">
        <v>99</v>
      </c>
    </row>
    <row r="29" spans="2:25" s="40" customFormat="1" ht="17.25" customHeight="1" x14ac:dyDescent="0.4">
      <c r="B29" s="56"/>
      <c r="C29" s="70"/>
      <c r="D29" s="71"/>
    </row>
    <row r="30" spans="2:25" s="40" customFormat="1" ht="17.25" customHeight="1" x14ac:dyDescent="0.4">
      <c r="B30" s="56" t="s">
        <v>183</v>
      </c>
      <c r="C30" s="56"/>
      <c r="D30" s="56"/>
      <c r="E30" s="62"/>
      <c r="F30" s="62"/>
    </row>
    <row r="31" spans="2:25" s="40" customFormat="1" ht="17.25" customHeight="1" x14ac:dyDescent="0.4">
      <c r="B31" s="56" t="s">
        <v>100</v>
      </c>
      <c r="C31" s="56"/>
      <c r="D31" s="56"/>
      <c r="E31" s="62"/>
      <c r="F31" s="62"/>
    </row>
    <row r="32" spans="2:25" s="40" customFormat="1" ht="17.25" customHeight="1" x14ac:dyDescent="0.4">
      <c r="B32" s="56"/>
      <c r="C32" s="56"/>
      <c r="D32" s="56"/>
      <c r="E32" s="62"/>
      <c r="F32" s="62"/>
      <c r="G32" s="61"/>
      <c r="H32" s="61"/>
      <c r="J32" s="61"/>
      <c r="K32" s="61"/>
      <c r="L32" s="61"/>
      <c r="M32" s="61"/>
      <c r="N32" s="61"/>
      <c r="O32" s="61"/>
      <c r="R32" s="61"/>
      <c r="S32" s="61"/>
      <c r="T32" s="61"/>
      <c r="W32" s="61"/>
      <c r="X32" s="61"/>
      <c r="Y32" s="61"/>
    </row>
    <row r="33" spans="1:55" s="40" customFormat="1" ht="17.25" customHeight="1" x14ac:dyDescent="0.4">
      <c r="B33" s="56"/>
      <c r="C33" s="32" t="s">
        <v>7</v>
      </c>
      <c r="D33" s="32" t="s">
        <v>8</v>
      </c>
      <c r="E33" s="62"/>
      <c r="F33" s="62"/>
      <c r="G33" s="61"/>
      <c r="H33" s="61"/>
      <c r="J33" s="61"/>
      <c r="K33" s="61"/>
      <c r="L33" s="61"/>
      <c r="M33" s="61"/>
      <c r="N33" s="61"/>
      <c r="O33" s="61"/>
      <c r="R33" s="61"/>
      <c r="S33" s="61"/>
      <c r="T33" s="61"/>
      <c r="W33" s="61"/>
      <c r="X33" s="61"/>
      <c r="Y33" s="61"/>
    </row>
    <row r="34" spans="1:55" s="40" customFormat="1" ht="17.25" customHeight="1" x14ac:dyDescent="0.4">
      <c r="B34" s="56"/>
      <c r="C34" s="32" t="s">
        <v>9</v>
      </c>
      <c r="D34" s="59" t="s">
        <v>101</v>
      </c>
      <c r="E34" s="62"/>
      <c r="F34" s="62"/>
      <c r="G34" s="61"/>
      <c r="H34" s="61"/>
      <c r="J34" s="61"/>
      <c r="K34" s="61"/>
      <c r="L34" s="61"/>
      <c r="M34" s="61"/>
      <c r="N34" s="61"/>
      <c r="O34" s="61"/>
      <c r="R34" s="61"/>
      <c r="S34" s="61"/>
      <c r="T34" s="61"/>
      <c r="W34" s="61"/>
      <c r="X34" s="61"/>
      <c r="Y34" s="61"/>
    </row>
    <row r="35" spans="1:55" s="40" customFormat="1" ht="17.25" customHeight="1" x14ac:dyDescent="0.4">
      <c r="B35" s="56"/>
      <c r="C35" s="32" t="s">
        <v>10</v>
      </c>
      <c r="D35" s="59" t="s">
        <v>102</v>
      </c>
      <c r="E35" s="62"/>
      <c r="F35" s="62"/>
      <c r="G35" s="61"/>
      <c r="H35" s="61"/>
      <c r="J35" s="61"/>
      <c r="K35" s="61"/>
      <c r="L35" s="61"/>
      <c r="M35" s="61"/>
      <c r="N35" s="61"/>
      <c r="O35" s="61"/>
      <c r="R35" s="61"/>
      <c r="S35" s="61"/>
      <c r="T35" s="61"/>
      <c r="W35" s="61"/>
      <c r="X35" s="61"/>
      <c r="Y35" s="61"/>
    </row>
    <row r="36" spans="1:55" s="40" customFormat="1" ht="17.25" customHeight="1" x14ac:dyDescent="0.4">
      <c r="B36" s="56"/>
      <c r="C36" s="32" t="s">
        <v>11</v>
      </c>
      <c r="D36" s="59" t="s">
        <v>103</v>
      </c>
      <c r="E36" s="62"/>
      <c r="F36" s="62"/>
      <c r="G36" s="61"/>
      <c r="H36" s="61"/>
      <c r="J36" s="61"/>
      <c r="K36" s="61"/>
      <c r="L36" s="61"/>
      <c r="M36" s="61"/>
      <c r="N36" s="61"/>
      <c r="O36" s="61"/>
      <c r="R36" s="61"/>
      <c r="S36" s="61"/>
      <c r="T36" s="61"/>
      <c r="W36" s="61"/>
      <c r="X36" s="61"/>
      <c r="Y36" s="61"/>
    </row>
    <row r="37" spans="1:55" s="40" customFormat="1" ht="17.25" customHeight="1" x14ac:dyDescent="0.4">
      <c r="B37" s="56"/>
      <c r="C37" s="32" t="s">
        <v>12</v>
      </c>
      <c r="D37" s="59" t="s">
        <v>128</v>
      </c>
      <c r="E37" s="62"/>
      <c r="F37" s="62"/>
      <c r="G37" s="61"/>
      <c r="H37" s="61"/>
      <c r="J37" s="61"/>
      <c r="K37" s="61"/>
      <c r="L37" s="61"/>
      <c r="M37" s="61"/>
      <c r="N37" s="61"/>
      <c r="O37" s="61"/>
      <c r="R37" s="61"/>
      <c r="S37" s="61"/>
      <c r="T37" s="61"/>
      <c r="W37" s="61"/>
      <c r="X37" s="61"/>
      <c r="Y37" s="61"/>
    </row>
    <row r="38" spans="1:55" s="40" customFormat="1" ht="17.25" customHeight="1" x14ac:dyDescent="0.4">
      <c r="B38" s="56"/>
      <c r="C38" s="56"/>
      <c r="D38" s="56"/>
      <c r="E38" s="62"/>
      <c r="F38" s="62"/>
      <c r="G38" s="61"/>
      <c r="H38" s="61"/>
      <c r="J38" s="61"/>
      <c r="K38" s="61"/>
      <c r="L38" s="61"/>
      <c r="M38" s="61"/>
      <c r="N38" s="61"/>
      <c r="O38" s="61"/>
      <c r="R38" s="61"/>
      <c r="S38" s="61"/>
      <c r="T38" s="61"/>
      <c r="W38" s="61"/>
      <c r="X38" s="61"/>
      <c r="Y38" s="61"/>
    </row>
    <row r="39" spans="1:55" s="40" customFormat="1" ht="17.25" customHeight="1" x14ac:dyDescent="0.4">
      <c r="B39" s="56"/>
      <c r="C39" s="60" t="s">
        <v>13</v>
      </c>
      <c r="D39" s="56"/>
      <c r="E39" s="62"/>
      <c r="F39" s="62"/>
      <c r="G39" s="61"/>
      <c r="H39" s="61"/>
      <c r="J39" s="61"/>
      <c r="K39" s="61"/>
      <c r="L39" s="61"/>
      <c r="M39" s="61"/>
      <c r="N39" s="61"/>
      <c r="O39" s="61"/>
      <c r="R39" s="61"/>
      <c r="S39" s="61"/>
      <c r="T39" s="61"/>
      <c r="W39" s="61"/>
      <c r="X39" s="61"/>
      <c r="Y39" s="61"/>
    </row>
    <row r="40" spans="1:55" s="40" customFormat="1" ht="17.25" customHeight="1" x14ac:dyDescent="0.4">
      <c r="B40" s="62"/>
      <c r="C40" s="56" t="s">
        <v>104</v>
      </c>
      <c r="D40" s="62"/>
      <c r="E40" s="62"/>
      <c r="F40" s="60"/>
      <c r="G40" s="61"/>
      <c r="H40" s="61"/>
      <c r="J40" s="61"/>
      <c r="K40" s="61"/>
      <c r="L40" s="61"/>
      <c r="M40" s="61"/>
      <c r="N40" s="61"/>
      <c r="O40" s="61"/>
      <c r="R40" s="61"/>
      <c r="S40" s="61"/>
      <c r="T40" s="61"/>
      <c r="W40" s="61"/>
      <c r="X40" s="61"/>
      <c r="Y40" s="61"/>
    </row>
    <row r="41" spans="1:55" s="40" customFormat="1" ht="17.25" customHeight="1" x14ac:dyDescent="0.4">
      <c r="B41" s="62"/>
      <c r="C41" s="56" t="s">
        <v>129</v>
      </c>
      <c r="D41" s="62"/>
      <c r="E41" s="62"/>
      <c r="F41" s="56"/>
      <c r="G41" s="61"/>
      <c r="H41" s="61"/>
      <c r="J41" s="61"/>
      <c r="K41" s="61"/>
      <c r="L41" s="61"/>
      <c r="M41" s="61"/>
      <c r="N41" s="61"/>
      <c r="O41" s="61"/>
      <c r="R41" s="61"/>
      <c r="S41" s="61"/>
      <c r="T41" s="61"/>
      <c r="W41" s="61"/>
      <c r="X41" s="61"/>
      <c r="Y41" s="61"/>
    </row>
    <row r="42" spans="1:55" s="62" customFormat="1" ht="20.25" customHeight="1" x14ac:dyDescent="0.4">
      <c r="B42" s="297" t="s">
        <v>208</v>
      </c>
      <c r="E42" s="56"/>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row>
    <row r="43" spans="1:55" s="62" customFormat="1" ht="20.25" customHeight="1" x14ac:dyDescent="0.4">
      <c r="B43" s="62" t="s">
        <v>209</v>
      </c>
      <c r="E43" s="56"/>
    </row>
    <row r="44" spans="1:55" s="62" customFormat="1" ht="20.25" customHeight="1" x14ac:dyDescent="0.4">
      <c r="A44" s="56"/>
      <c r="B44" s="56" t="s">
        <v>210</v>
      </c>
      <c r="C44" s="56"/>
      <c r="D44" s="299"/>
      <c r="E44" s="63"/>
      <c r="F44" s="63"/>
      <c r="G44" s="63"/>
      <c r="H44" s="300"/>
      <c r="I44" s="300"/>
      <c r="J44" s="63"/>
      <c r="K44" s="63"/>
      <c r="L44" s="63"/>
      <c r="M44" s="300"/>
      <c r="N44" s="300"/>
      <c r="O44" s="300"/>
      <c r="P44" s="300"/>
      <c r="Q44" s="300"/>
      <c r="R44" s="63"/>
      <c r="S44" s="63"/>
      <c r="T44" s="63"/>
      <c r="U44" s="300"/>
      <c r="V44" s="300"/>
      <c r="W44" s="63"/>
      <c r="X44" s="63"/>
      <c r="Y44" s="63"/>
      <c r="Z44" s="300"/>
      <c r="AA44" s="300"/>
    </row>
    <row r="45" spans="1:55" s="40" customFormat="1" ht="17.25" customHeight="1" x14ac:dyDescent="0.4">
      <c r="B45" s="56"/>
      <c r="C45" s="56"/>
      <c r="D45" s="56"/>
      <c r="E45" s="60"/>
      <c r="F45" s="61"/>
      <c r="G45" s="61"/>
      <c r="H45" s="61"/>
      <c r="J45" s="61"/>
      <c r="K45" s="61"/>
      <c r="L45" s="61"/>
      <c r="M45" s="61"/>
      <c r="N45" s="61"/>
      <c r="O45" s="61"/>
      <c r="R45" s="61"/>
      <c r="S45" s="61"/>
      <c r="T45" s="61"/>
      <c r="W45" s="61"/>
      <c r="X45" s="61"/>
      <c r="Y45" s="61"/>
    </row>
    <row r="46" spans="1:55" s="40" customFormat="1" ht="17.25" customHeight="1" x14ac:dyDescent="0.4">
      <c r="B46" s="56" t="s">
        <v>184</v>
      </c>
      <c r="C46" s="56"/>
      <c r="D46" s="56"/>
    </row>
    <row r="47" spans="1:55" s="40" customFormat="1" ht="17.25" customHeight="1" x14ac:dyDescent="0.4">
      <c r="B47" s="56" t="s">
        <v>105</v>
      </c>
      <c r="C47" s="56"/>
      <c r="D47" s="56"/>
      <c r="AH47" s="31"/>
      <c r="AI47" s="31"/>
      <c r="AJ47" s="31"/>
      <c r="AK47" s="31"/>
      <c r="AL47" s="31"/>
      <c r="AM47" s="31"/>
      <c r="AN47" s="31"/>
      <c r="AO47" s="31"/>
      <c r="AP47" s="31"/>
      <c r="AQ47" s="31"/>
      <c r="AR47" s="31"/>
      <c r="AS47" s="31"/>
    </row>
    <row r="48" spans="1:55" s="40" customFormat="1" ht="17.25" customHeight="1" x14ac:dyDescent="0.4">
      <c r="B48" s="72" t="s">
        <v>211</v>
      </c>
      <c r="C48" s="62"/>
      <c r="D48" s="62"/>
      <c r="E48" s="30"/>
      <c r="F48" s="30"/>
      <c r="G48" s="30"/>
      <c r="H48" s="30"/>
      <c r="I48" s="30"/>
      <c r="J48" s="30"/>
      <c r="K48" s="30"/>
      <c r="L48" s="30"/>
      <c r="M48" s="30"/>
      <c r="N48" s="30"/>
      <c r="O48" s="63"/>
      <c r="P48" s="63"/>
      <c r="Q48" s="30"/>
      <c r="R48" s="63"/>
      <c r="S48" s="30"/>
      <c r="T48" s="30"/>
      <c r="U48" s="63"/>
      <c r="V48" s="31"/>
      <c r="W48" s="31"/>
      <c r="X48" s="31"/>
      <c r="Y48" s="30"/>
      <c r="Z48" s="30"/>
      <c r="AA48" s="30"/>
      <c r="AB48" s="30"/>
      <c r="AC48" s="31"/>
      <c r="AD48" s="30"/>
      <c r="AE48" s="63"/>
      <c r="AF48" s="63"/>
      <c r="AG48" s="63"/>
      <c r="AH48" s="63"/>
      <c r="AI48" s="64"/>
      <c r="AJ48" s="63"/>
      <c r="AK48" s="63"/>
      <c r="AL48" s="63"/>
      <c r="AM48" s="63"/>
      <c r="AN48" s="63"/>
      <c r="AO48" s="63"/>
      <c r="AP48" s="63"/>
      <c r="AQ48" s="63"/>
      <c r="AR48" s="63"/>
      <c r="AS48" s="63"/>
      <c r="AT48" s="63"/>
      <c r="AU48" s="63"/>
      <c r="AV48" s="63"/>
      <c r="AW48" s="63"/>
      <c r="AX48" s="63"/>
      <c r="AY48" s="64"/>
    </row>
    <row r="49" spans="2:50" s="40" customFormat="1" ht="17.25" customHeight="1" x14ac:dyDescent="0.4">
      <c r="F49" s="31"/>
    </row>
    <row r="50" spans="2:50" s="40" customFormat="1" ht="17.25" customHeight="1" x14ac:dyDescent="0.4">
      <c r="B50" s="56" t="s">
        <v>185</v>
      </c>
      <c r="C50" s="56"/>
    </row>
    <row r="51" spans="2:50" s="40" customFormat="1" ht="17.25" customHeight="1" x14ac:dyDescent="0.4">
      <c r="B51" s="56"/>
      <c r="C51" s="56"/>
    </row>
    <row r="52" spans="2:50" s="40" customFormat="1" ht="17.25" customHeight="1" x14ac:dyDescent="0.4">
      <c r="B52" s="56" t="s">
        <v>186</v>
      </c>
      <c r="C52" s="56"/>
    </row>
    <row r="53" spans="2:50" s="40" customFormat="1" ht="17.25" customHeight="1" x14ac:dyDescent="0.4">
      <c r="B53" s="56" t="s">
        <v>155</v>
      </c>
      <c r="C53" s="56"/>
    </row>
    <row r="54" spans="2:50" s="40" customFormat="1" ht="17.25" customHeight="1" x14ac:dyDescent="0.4">
      <c r="B54" s="56"/>
      <c r="C54" s="56"/>
    </row>
    <row r="55" spans="2:50" s="40" customFormat="1" ht="17.25" customHeight="1" x14ac:dyDescent="0.4">
      <c r="B55" s="56" t="s">
        <v>187</v>
      </c>
      <c r="C55" s="56"/>
    </row>
    <row r="56" spans="2:50" s="40" customFormat="1" ht="17.25" customHeight="1" x14ac:dyDescent="0.4">
      <c r="B56" s="56" t="s">
        <v>106</v>
      </c>
      <c r="C56" s="56"/>
    </row>
    <row r="57" spans="2:50" s="40" customFormat="1" ht="17.25" customHeight="1" x14ac:dyDescent="0.4">
      <c r="B57" s="56"/>
      <c r="C57" s="56"/>
    </row>
    <row r="58" spans="2:50" s="40" customFormat="1" ht="17.25" customHeight="1" x14ac:dyDescent="0.4">
      <c r="B58" s="56" t="s">
        <v>188</v>
      </c>
      <c r="C58" s="56"/>
      <c r="D58" s="56"/>
    </row>
    <row r="59" spans="2:50" s="40" customFormat="1" ht="17.25" customHeight="1" x14ac:dyDescent="0.4">
      <c r="B59" s="56"/>
      <c r="C59" s="56"/>
      <c r="D59" s="56"/>
    </row>
    <row r="60" spans="2:50" s="40" customFormat="1" ht="17.25" customHeight="1" x14ac:dyDescent="0.4">
      <c r="B60" s="62" t="s">
        <v>189</v>
      </c>
      <c r="C60" s="62"/>
      <c r="D60" s="56"/>
    </row>
    <row r="61" spans="2:50" s="40" customFormat="1" ht="17.25" customHeight="1" x14ac:dyDescent="0.4">
      <c r="B61" s="62" t="s">
        <v>107</v>
      </c>
      <c r="C61" s="62"/>
      <c r="D61" s="56"/>
    </row>
    <row r="62" spans="2:50" s="40" customFormat="1" ht="17.25" customHeight="1" x14ac:dyDescent="0.4">
      <c r="B62" s="62" t="s">
        <v>156</v>
      </c>
      <c r="C62" s="62"/>
      <c r="D62" s="56"/>
    </row>
    <row r="63" spans="2:50" s="40" customFormat="1" ht="17.25" customHeight="1" x14ac:dyDescent="0.4"/>
    <row r="64" spans="2:50" s="40" customFormat="1" ht="17.25" customHeight="1" x14ac:dyDescent="0.4">
      <c r="B64" s="40" t="s">
        <v>190</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row>
    <row r="65" spans="2:71" s="40" customFormat="1" ht="17.25" customHeight="1" x14ac:dyDescent="0.4">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row>
    <row r="66" spans="2:71" s="40" customFormat="1" ht="17.25" customHeight="1" x14ac:dyDescent="0.4">
      <c r="B66" s="40" t="s">
        <v>191</v>
      </c>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row>
    <row r="67" spans="2:71" s="40" customFormat="1" ht="17.25" customHeight="1" x14ac:dyDescent="0.4">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row>
    <row r="68" spans="2:71" s="40" customFormat="1" ht="17.25" customHeight="1" x14ac:dyDescent="0.4">
      <c r="B68" s="40" t="s">
        <v>192</v>
      </c>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row>
    <row r="69" spans="2:71" s="40" customFormat="1" ht="17.25" customHeight="1" x14ac:dyDescent="0.4">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row>
    <row r="70" spans="2:71" s="40" customFormat="1" ht="17.25" customHeight="1" x14ac:dyDescent="0.2">
      <c r="B70" s="40" t="s">
        <v>193</v>
      </c>
      <c r="BL70" s="66"/>
      <c r="BM70" s="67"/>
      <c r="BN70" s="66"/>
      <c r="BO70" s="66"/>
      <c r="BP70" s="66"/>
      <c r="BQ70" s="68"/>
      <c r="BR70" s="69"/>
      <c r="BS70" s="69"/>
    </row>
    <row r="71" spans="2:71" s="40" customFormat="1" ht="17.25" customHeight="1" x14ac:dyDescent="0.4">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row>
    <row r="72" spans="2:71" s="40" customFormat="1" ht="17.25" customHeight="1" x14ac:dyDescent="0.4">
      <c r="B72" s="40" t="s">
        <v>194</v>
      </c>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row>
    <row r="73" spans="2:71" s="40" customFormat="1" ht="17.25" customHeight="1" x14ac:dyDescent="0.4">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row>
    <row r="74" spans="2:71" ht="17.25" customHeight="1" x14ac:dyDescent="0.4">
      <c r="B74" s="29" t="s">
        <v>157</v>
      </c>
    </row>
    <row r="75" spans="2:71" ht="17.25" customHeight="1" x14ac:dyDescent="0.4">
      <c r="B75" s="40" t="s">
        <v>195</v>
      </c>
    </row>
    <row r="76" spans="2:71" ht="17.25" customHeight="1" x14ac:dyDescent="0.4">
      <c r="B76" s="274" t="s">
        <v>159</v>
      </c>
    </row>
    <row r="77"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Z3" sqref="Z3"/>
    </sheetView>
  </sheetViews>
  <sheetFormatPr defaultColWidth="4.375" defaultRowHeight="20.25" customHeight="1" x14ac:dyDescent="0.4"/>
  <cols>
    <col min="1" max="1" width="1.625" style="165" customWidth="1"/>
    <col min="2" max="5" width="5.75" style="165" customWidth="1"/>
    <col min="6" max="6" width="16.5" style="165" hidden="1" customWidth="1"/>
    <col min="7" max="58" width="5.625" style="165" customWidth="1"/>
    <col min="59" max="16384" width="4.375" style="165"/>
  </cols>
  <sheetData>
    <row r="1" spans="2:64" s="118" customFormat="1" ht="20.25" customHeight="1" x14ac:dyDescent="0.4">
      <c r="C1" s="119" t="s">
        <v>217</v>
      </c>
      <c r="D1" s="119"/>
      <c r="E1" s="119"/>
      <c r="F1" s="119"/>
      <c r="G1" s="119"/>
      <c r="H1" s="120" t="s">
        <v>0</v>
      </c>
      <c r="J1" s="120"/>
      <c r="L1" s="119"/>
      <c r="M1" s="119"/>
      <c r="N1" s="119"/>
      <c r="O1" s="119"/>
      <c r="P1" s="119"/>
      <c r="Q1" s="119"/>
      <c r="R1" s="119"/>
      <c r="AM1" s="121"/>
      <c r="AN1" s="122"/>
      <c r="AO1" s="122" t="s">
        <v>68</v>
      </c>
      <c r="AP1" s="497" t="s">
        <v>91</v>
      </c>
      <c r="AQ1" s="498"/>
      <c r="AR1" s="498"/>
      <c r="AS1" s="498"/>
      <c r="AT1" s="498"/>
      <c r="AU1" s="498"/>
      <c r="AV1" s="498"/>
      <c r="AW1" s="498"/>
      <c r="AX1" s="498"/>
      <c r="AY1" s="498"/>
      <c r="AZ1" s="498"/>
      <c r="BA1" s="498"/>
      <c r="BB1" s="498"/>
      <c r="BC1" s="498"/>
      <c r="BD1" s="498"/>
      <c r="BE1" s="498"/>
      <c r="BF1" s="122" t="s">
        <v>21</v>
      </c>
    </row>
    <row r="2" spans="2:64" s="118" customFormat="1" ht="20.25" customHeight="1" x14ac:dyDescent="0.4">
      <c r="C2" s="119"/>
      <c r="D2" s="119"/>
      <c r="E2" s="119"/>
      <c r="F2" s="119"/>
      <c r="G2" s="119"/>
      <c r="J2" s="120"/>
      <c r="L2" s="119"/>
      <c r="M2" s="119"/>
      <c r="N2" s="119"/>
      <c r="O2" s="119"/>
      <c r="P2" s="119"/>
      <c r="Q2" s="119"/>
      <c r="R2" s="119"/>
      <c r="Y2" s="123" t="s">
        <v>64</v>
      </c>
      <c r="Z2" s="499">
        <v>6</v>
      </c>
      <c r="AA2" s="499"/>
      <c r="AB2" s="123" t="s">
        <v>65</v>
      </c>
      <c r="AC2" s="500">
        <f>IF(Z2=0,"",YEAR(DATE(2018+Z2,1,1)))</f>
        <v>2024</v>
      </c>
      <c r="AD2" s="500"/>
      <c r="AE2" s="124" t="s">
        <v>66</v>
      </c>
      <c r="AF2" s="124" t="s">
        <v>1</v>
      </c>
      <c r="AG2" s="499">
        <v>4</v>
      </c>
      <c r="AH2" s="499"/>
      <c r="AI2" s="124" t="s">
        <v>53</v>
      </c>
      <c r="AM2" s="121"/>
      <c r="AN2" s="122"/>
      <c r="AO2" s="122" t="s">
        <v>67</v>
      </c>
      <c r="AP2" s="499" t="s">
        <v>40</v>
      </c>
      <c r="AQ2" s="499"/>
      <c r="AR2" s="499"/>
      <c r="AS2" s="499"/>
      <c r="AT2" s="499"/>
      <c r="AU2" s="499"/>
      <c r="AV2" s="499"/>
      <c r="AW2" s="499"/>
      <c r="AX2" s="499"/>
      <c r="AY2" s="499"/>
      <c r="AZ2" s="499"/>
      <c r="BA2" s="499"/>
      <c r="BB2" s="499"/>
      <c r="BC2" s="499"/>
      <c r="BD2" s="499"/>
      <c r="BE2" s="499"/>
      <c r="BF2" s="122" t="s">
        <v>21</v>
      </c>
    </row>
    <row r="3" spans="2:64" s="125" customFormat="1" ht="20.25" customHeight="1" x14ac:dyDescent="0.4">
      <c r="G3" s="120"/>
      <c r="J3" s="120"/>
      <c r="L3" s="122"/>
      <c r="M3" s="122"/>
      <c r="N3" s="122"/>
      <c r="O3" s="122"/>
      <c r="P3" s="122"/>
      <c r="Q3" s="122"/>
      <c r="R3" s="122"/>
      <c r="Z3" s="126"/>
      <c r="AA3" s="126"/>
      <c r="AB3" s="127"/>
      <c r="AC3" s="128"/>
      <c r="AD3" s="127"/>
      <c r="BA3" s="129" t="s">
        <v>93</v>
      </c>
      <c r="BB3" s="501" t="s">
        <v>141</v>
      </c>
      <c r="BC3" s="502"/>
      <c r="BD3" s="502"/>
      <c r="BE3" s="503"/>
      <c r="BF3" s="122"/>
    </row>
    <row r="4" spans="2:64" s="125" customFormat="1" ht="18.75" x14ac:dyDescent="0.4">
      <c r="G4" s="120"/>
      <c r="J4" s="120"/>
      <c r="L4" s="122"/>
      <c r="M4" s="122"/>
      <c r="N4" s="122"/>
      <c r="O4" s="122"/>
      <c r="P4" s="122"/>
      <c r="Q4" s="122"/>
      <c r="R4" s="122"/>
      <c r="Z4" s="130"/>
      <c r="AA4" s="130"/>
      <c r="AG4" s="118"/>
      <c r="AH4" s="118"/>
      <c r="AI4" s="118"/>
      <c r="AJ4" s="118"/>
      <c r="AK4" s="118"/>
      <c r="AL4" s="118"/>
      <c r="AM4" s="118"/>
      <c r="AN4" s="118"/>
      <c r="AO4" s="118"/>
      <c r="AP4" s="118"/>
      <c r="AQ4" s="118"/>
      <c r="AR4" s="118"/>
      <c r="AS4" s="118"/>
      <c r="AT4" s="118"/>
      <c r="AU4" s="118"/>
      <c r="AV4" s="118"/>
      <c r="AW4" s="118"/>
      <c r="AX4" s="118"/>
      <c r="AY4" s="118"/>
      <c r="AZ4" s="118"/>
      <c r="BA4" s="129" t="s">
        <v>142</v>
      </c>
      <c r="BB4" s="501" t="s">
        <v>143</v>
      </c>
      <c r="BC4" s="502"/>
      <c r="BD4" s="502"/>
      <c r="BE4" s="503"/>
      <c r="BF4" s="131"/>
    </row>
    <row r="5" spans="2:64" s="125" customFormat="1" ht="6.75" customHeight="1" x14ac:dyDescent="0.4">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31"/>
      <c r="BF5" s="131"/>
    </row>
    <row r="6" spans="2:64" s="125" customFormat="1" ht="20.25" customHeight="1" x14ac:dyDescent="0.4">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G6" s="118"/>
      <c r="AH6" s="118"/>
      <c r="AI6" s="118"/>
      <c r="AJ6" s="118"/>
      <c r="AK6" s="118"/>
      <c r="AL6" s="118" t="s">
        <v>160</v>
      </c>
      <c r="AM6" s="118"/>
      <c r="AN6" s="118"/>
      <c r="AO6" s="118"/>
      <c r="AP6" s="118"/>
      <c r="AQ6" s="118"/>
      <c r="AR6" s="118"/>
      <c r="AS6" s="118"/>
      <c r="AT6" s="145"/>
      <c r="AU6" s="145"/>
      <c r="AV6" s="151"/>
      <c r="AW6" s="118"/>
      <c r="AX6" s="306">
        <v>40</v>
      </c>
      <c r="AY6" s="307"/>
      <c r="AZ6" s="151" t="s">
        <v>161</v>
      </c>
      <c r="BA6" s="118"/>
      <c r="BB6" s="306">
        <v>160</v>
      </c>
      <c r="BC6" s="307"/>
      <c r="BD6" s="151" t="s">
        <v>162</v>
      </c>
      <c r="BE6" s="118"/>
      <c r="BF6" s="131"/>
    </row>
    <row r="7" spans="2:64" s="125" customFormat="1" ht="6.75" customHeight="1" x14ac:dyDescent="0.4">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31"/>
      <c r="BF7" s="131"/>
    </row>
    <row r="8" spans="2:64" s="125"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Z8" s="135"/>
      <c r="AA8" s="141"/>
      <c r="AB8" s="133"/>
      <c r="AC8" s="135"/>
      <c r="AD8" s="135"/>
      <c r="AE8" s="135"/>
      <c r="AF8" s="142"/>
      <c r="AG8" s="143"/>
      <c r="AH8" s="143"/>
      <c r="AI8" s="143"/>
      <c r="AJ8" s="144"/>
      <c r="AK8" s="134"/>
      <c r="AL8" s="141"/>
      <c r="AM8" s="141"/>
      <c r="AN8" s="133"/>
      <c r="AO8" s="145"/>
      <c r="AP8" s="145"/>
      <c r="AQ8" s="145"/>
      <c r="AR8" s="146"/>
      <c r="AS8" s="146"/>
      <c r="AT8" s="118"/>
      <c r="AU8" s="145"/>
      <c r="AV8" s="145"/>
      <c r="AW8" s="136"/>
      <c r="AX8" s="118"/>
      <c r="AY8" s="118" t="s">
        <v>63</v>
      </c>
      <c r="AZ8" s="118"/>
      <c r="BA8" s="118"/>
      <c r="BB8" s="506">
        <f>DAY(EOMONTH(DATE(AC2,AG2,1),0))</f>
        <v>30</v>
      </c>
      <c r="BC8" s="507"/>
      <c r="BD8" s="118" t="s">
        <v>54</v>
      </c>
      <c r="BE8" s="118"/>
      <c r="BF8" s="118"/>
      <c r="BJ8" s="122"/>
      <c r="BK8" s="122"/>
      <c r="BL8" s="122"/>
    </row>
    <row r="9" spans="2:64" s="125"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Z9" s="132"/>
      <c r="AA9" s="144"/>
      <c r="AB9" s="144"/>
      <c r="AC9" s="132"/>
      <c r="AD9" s="132"/>
      <c r="AE9" s="132"/>
      <c r="AF9" s="148"/>
      <c r="AG9" s="135"/>
      <c r="AH9" s="144"/>
      <c r="AI9" s="132"/>
      <c r="AJ9" s="143"/>
      <c r="AK9" s="144"/>
      <c r="AL9" s="144"/>
      <c r="AM9" s="144"/>
      <c r="AN9" s="144"/>
      <c r="AO9" s="132"/>
      <c r="AP9" s="118"/>
      <c r="AQ9" s="149"/>
      <c r="AR9" s="149"/>
      <c r="AS9" s="149"/>
      <c r="AT9" s="118"/>
      <c r="AU9" s="118"/>
      <c r="AV9" s="118"/>
      <c r="AW9" s="118"/>
      <c r="AX9" s="118"/>
      <c r="AY9" s="118"/>
      <c r="AZ9" s="118"/>
      <c r="BA9" s="118"/>
      <c r="BB9" s="118"/>
      <c r="BC9" s="118"/>
      <c r="BD9" s="118"/>
      <c r="BE9" s="118"/>
      <c r="BF9" s="118"/>
      <c r="BJ9" s="122"/>
      <c r="BK9" s="122"/>
      <c r="BL9" s="122"/>
    </row>
    <row r="10" spans="2:64" s="125"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149"/>
      <c r="AV10" s="144"/>
      <c r="AW10" s="144"/>
      <c r="AX10" s="152"/>
      <c r="AY10" s="152"/>
      <c r="AZ10" s="131" t="s">
        <v>163</v>
      </c>
      <c r="BA10" s="144"/>
      <c r="BB10" s="306">
        <v>1</v>
      </c>
      <c r="BC10" s="504"/>
      <c r="BD10" s="307"/>
      <c r="BE10" s="153" t="s">
        <v>22</v>
      </c>
      <c r="BF10" s="118"/>
      <c r="BJ10" s="122"/>
      <c r="BK10" s="122"/>
      <c r="BL10" s="122"/>
    </row>
    <row r="11" spans="2:64" s="125"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149"/>
      <c r="AV11" s="144"/>
      <c r="AW11" s="144"/>
      <c r="AX11" s="152"/>
      <c r="AY11" s="152"/>
      <c r="AZ11" s="144"/>
      <c r="BA11" s="144"/>
      <c r="BB11" s="135"/>
      <c r="BC11" s="135"/>
      <c r="BD11" s="135"/>
      <c r="BE11" s="153"/>
      <c r="BF11" s="118"/>
      <c r="BJ11" s="122"/>
      <c r="BK11" s="122"/>
      <c r="BL11" s="122"/>
    </row>
    <row r="12" spans="2:64" s="125"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Z12" s="136"/>
      <c r="AA12" s="157"/>
      <c r="AB12" s="157"/>
      <c r="AC12" s="136"/>
      <c r="AD12" s="135"/>
      <c r="AE12" s="135"/>
      <c r="AF12" s="142"/>
      <c r="AG12" s="133"/>
      <c r="AH12" s="143"/>
      <c r="AI12" s="144"/>
      <c r="AJ12" s="143"/>
      <c r="AK12" s="144"/>
      <c r="AL12" s="144"/>
      <c r="AM12" s="144"/>
      <c r="AN12" s="144"/>
      <c r="AO12" s="505"/>
      <c r="AP12" s="505"/>
      <c r="AQ12" s="505"/>
      <c r="AR12" s="151"/>
      <c r="AS12" s="149"/>
      <c r="AT12" s="149"/>
      <c r="AU12" s="149"/>
      <c r="AV12" s="144"/>
      <c r="AW12" s="144"/>
      <c r="AX12" s="152"/>
      <c r="AY12" s="152"/>
      <c r="AZ12" s="144"/>
      <c r="BA12" s="144"/>
      <c r="BB12" s="306">
        <v>1</v>
      </c>
      <c r="BC12" s="504"/>
      <c r="BD12" s="307"/>
      <c r="BE12" s="158" t="s">
        <v>23</v>
      </c>
      <c r="BF12" s="118"/>
      <c r="BJ12" s="122"/>
      <c r="BK12" s="122"/>
      <c r="BL12" s="122"/>
    </row>
    <row r="13" spans="2:64" s="125"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149"/>
      <c r="AV13" s="144"/>
      <c r="AW13" s="144"/>
      <c r="AX13" s="152"/>
      <c r="AY13" s="152"/>
      <c r="AZ13" s="144"/>
      <c r="BA13" s="144"/>
      <c r="BB13" s="135"/>
      <c r="BC13" s="135"/>
      <c r="BD13" s="135"/>
      <c r="BE13" s="153"/>
      <c r="BF13" s="118"/>
      <c r="BJ13" s="122"/>
      <c r="BK13" s="122"/>
      <c r="BL13" s="122"/>
    </row>
    <row r="14" spans="2:64" s="125"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Z14" s="136"/>
      <c r="AA14" s="157"/>
      <c r="AB14" s="157"/>
      <c r="AC14" s="136"/>
      <c r="AD14" s="135"/>
      <c r="AE14" s="135"/>
      <c r="AF14" s="148"/>
      <c r="AG14" s="118"/>
      <c r="AH14" s="118"/>
      <c r="AI14" s="118"/>
      <c r="AJ14" s="118"/>
      <c r="AK14" s="118"/>
      <c r="AL14" s="118"/>
      <c r="AM14" s="118"/>
      <c r="AN14" s="118"/>
      <c r="AO14" s="145"/>
      <c r="AP14" s="145"/>
      <c r="AQ14" s="145"/>
      <c r="AR14" s="118"/>
      <c r="AS14" s="149"/>
      <c r="AT14" s="131" t="s">
        <v>164</v>
      </c>
      <c r="AU14" s="508">
        <v>0.39583333333333331</v>
      </c>
      <c r="AV14" s="509"/>
      <c r="AW14" s="510"/>
      <c r="AX14" s="135" t="s">
        <v>2</v>
      </c>
      <c r="AY14" s="508">
        <v>0.6875</v>
      </c>
      <c r="AZ14" s="509"/>
      <c r="BA14" s="510"/>
      <c r="BB14" s="134" t="s">
        <v>24</v>
      </c>
      <c r="BC14" s="511">
        <f>(AY14-AU14)*24</f>
        <v>7</v>
      </c>
      <c r="BD14" s="512"/>
      <c r="BE14" s="133" t="s">
        <v>25</v>
      </c>
      <c r="BF14" s="135"/>
      <c r="BJ14" s="122"/>
      <c r="BK14" s="122"/>
      <c r="BL14" s="122"/>
    </row>
    <row r="15" spans="2:64" s="125" customFormat="1" ht="6.75" customHeight="1" x14ac:dyDescent="0.1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Q15" s="130"/>
      <c r="AR15" s="130"/>
      <c r="AS15" s="130"/>
      <c r="AT15" s="130"/>
      <c r="AU15" s="130"/>
      <c r="AV15" s="148"/>
      <c r="AW15" s="148"/>
      <c r="AX15" s="163"/>
      <c r="AY15" s="163"/>
      <c r="AZ15" s="148"/>
      <c r="BA15" s="148"/>
      <c r="BB15" s="142"/>
      <c r="BC15" s="142"/>
      <c r="BD15" s="142"/>
      <c r="BE15" s="164"/>
      <c r="BJ15" s="122"/>
      <c r="BK15" s="122"/>
      <c r="BL15" s="122"/>
    </row>
    <row r="16" spans="2:64" ht="8.4499999999999993" customHeight="1" thickBot="1" x14ac:dyDescent="0.45">
      <c r="C16" s="166"/>
      <c r="D16" s="166"/>
      <c r="E16" s="166"/>
      <c r="F16" s="166"/>
      <c r="G16" s="166"/>
      <c r="X16" s="166"/>
      <c r="AN16" s="166"/>
      <c r="BE16" s="167"/>
      <c r="BF16" s="167"/>
      <c r="BG16" s="167"/>
    </row>
    <row r="17" spans="2:58" ht="20.25" customHeight="1" x14ac:dyDescent="0.4">
      <c r="B17" s="444" t="s">
        <v>88</v>
      </c>
      <c r="C17" s="447" t="s">
        <v>165</v>
      </c>
      <c r="D17" s="448"/>
      <c r="E17" s="449"/>
      <c r="F17" s="168"/>
      <c r="G17" s="456" t="s">
        <v>166</v>
      </c>
      <c r="H17" s="459" t="s">
        <v>167</v>
      </c>
      <c r="I17" s="448"/>
      <c r="J17" s="448"/>
      <c r="K17" s="449"/>
      <c r="L17" s="459" t="s">
        <v>168</v>
      </c>
      <c r="M17" s="448"/>
      <c r="N17" s="448"/>
      <c r="O17" s="462"/>
      <c r="P17" s="465"/>
      <c r="Q17" s="466"/>
      <c r="R17" s="467"/>
      <c r="S17" s="474" t="s">
        <v>169</v>
      </c>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6"/>
      <c r="AX17" s="477" t="str">
        <f>IF(BB3="４週","(11) 1～4週目の勤務時間数合計","(11) 1か月の勤務時間数   合計")</f>
        <v>(11) 1～4週目の勤務時間数合計</v>
      </c>
      <c r="AY17" s="478"/>
      <c r="AZ17" s="483" t="s">
        <v>170</v>
      </c>
      <c r="BA17" s="484"/>
      <c r="BB17" s="513" t="s">
        <v>171</v>
      </c>
      <c r="BC17" s="514"/>
      <c r="BD17" s="514"/>
      <c r="BE17" s="514"/>
      <c r="BF17" s="515"/>
    </row>
    <row r="18" spans="2:58" ht="20.25" customHeight="1" x14ac:dyDescent="0.4">
      <c r="B18" s="445"/>
      <c r="C18" s="450"/>
      <c r="D18" s="451"/>
      <c r="E18" s="452"/>
      <c r="F18" s="169"/>
      <c r="G18" s="457"/>
      <c r="H18" s="460"/>
      <c r="I18" s="451"/>
      <c r="J18" s="451"/>
      <c r="K18" s="452"/>
      <c r="L18" s="460"/>
      <c r="M18" s="451"/>
      <c r="N18" s="451"/>
      <c r="O18" s="463"/>
      <c r="P18" s="468"/>
      <c r="Q18" s="469"/>
      <c r="R18" s="470"/>
      <c r="S18" s="489" t="s">
        <v>16</v>
      </c>
      <c r="T18" s="490"/>
      <c r="U18" s="490"/>
      <c r="V18" s="490"/>
      <c r="W18" s="490"/>
      <c r="X18" s="490"/>
      <c r="Y18" s="491"/>
      <c r="Z18" s="489" t="s">
        <v>17</v>
      </c>
      <c r="AA18" s="490"/>
      <c r="AB18" s="490"/>
      <c r="AC18" s="490"/>
      <c r="AD18" s="490"/>
      <c r="AE18" s="490"/>
      <c r="AF18" s="491"/>
      <c r="AG18" s="489" t="s">
        <v>18</v>
      </c>
      <c r="AH18" s="490"/>
      <c r="AI18" s="490"/>
      <c r="AJ18" s="490"/>
      <c r="AK18" s="490"/>
      <c r="AL18" s="490"/>
      <c r="AM18" s="491"/>
      <c r="AN18" s="489" t="s">
        <v>19</v>
      </c>
      <c r="AO18" s="490"/>
      <c r="AP18" s="490"/>
      <c r="AQ18" s="490"/>
      <c r="AR18" s="490"/>
      <c r="AS18" s="490"/>
      <c r="AT18" s="491"/>
      <c r="AU18" s="492" t="s">
        <v>20</v>
      </c>
      <c r="AV18" s="493"/>
      <c r="AW18" s="494"/>
      <c r="AX18" s="479"/>
      <c r="AY18" s="480"/>
      <c r="AZ18" s="485"/>
      <c r="BA18" s="486"/>
      <c r="BB18" s="326"/>
      <c r="BC18" s="327"/>
      <c r="BD18" s="327"/>
      <c r="BE18" s="327"/>
      <c r="BF18" s="328"/>
    </row>
    <row r="19" spans="2:58" ht="20.25" customHeight="1" x14ac:dyDescent="0.4">
      <c r="B19" s="445"/>
      <c r="C19" s="450"/>
      <c r="D19" s="451"/>
      <c r="E19" s="452"/>
      <c r="F19" s="169"/>
      <c r="G19" s="457"/>
      <c r="H19" s="460"/>
      <c r="I19" s="451"/>
      <c r="J19" s="451"/>
      <c r="K19" s="452"/>
      <c r="L19" s="460"/>
      <c r="M19" s="451"/>
      <c r="N19" s="451"/>
      <c r="O19" s="463"/>
      <c r="P19" s="468"/>
      <c r="Q19" s="469"/>
      <c r="R19" s="470"/>
      <c r="S19" s="170">
        <v>1</v>
      </c>
      <c r="T19" s="171">
        <v>2</v>
      </c>
      <c r="U19" s="171">
        <v>3</v>
      </c>
      <c r="V19" s="171">
        <v>4</v>
      </c>
      <c r="W19" s="171">
        <v>5</v>
      </c>
      <c r="X19" s="171">
        <v>6</v>
      </c>
      <c r="Y19" s="172">
        <v>7</v>
      </c>
      <c r="Z19" s="170">
        <v>8</v>
      </c>
      <c r="AA19" s="171">
        <v>9</v>
      </c>
      <c r="AB19" s="171">
        <v>10</v>
      </c>
      <c r="AC19" s="171">
        <v>11</v>
      </c>
      <c r="AD19" s="171">
        <v>12</v>
      </c>
      <c r="AE19" s="171">
        <v>13</v>
      </c>
      <c r="AF19" s="172">
        <v>14</v>
      </c>
      <c r="AG19" s="173">
        <v>15</v>
      </c>
      <c r="AH19" s="171">
        <v>16</v>
      </c>
      <c r="AI19" s="171">
        <v>17</v>
      </c>
      <c r="AJ19" s="171">
        <v>18</v>
      </c>
      <c r="AK19" s="171">
        <v>19</v>
      </c>
      <c r="AL19" s="171">
        <v>20</v>
      </c>
      <c r="AM19" s="172">
        <v>21</v>
      </c>
      <c r="AN19" s="170">
        <v>22</v>
      </c>
      <c r="AO19" s="171">
        <v>23</v>
      </c>
      <c r="AP19" s="171">
        <v>24</v>
      </c>
      <c r="AQ19" s="171">
        <v>25</v>
      </c>
      <c r="AR19" s="171">
        <v>26</v>
      </c>
      <c r="AS19" s="171">
        <v>27</v>
      </c>
      <c r="AT19" s="172">
        <v>28</v>
      </c>
      <c r="AU19" s="174" t="str">
        <f>IF($BB$3="暦月",IF(DAY(DATE($AC$2,$AG$2,29))=29,29,""),"")</f>
        <v/>
      </c>
      <c r="AV19" s="175" t="str">
        <f>IF($BB$3="暦月",IF(DAY(DATE($AC$2,$AG$2,30))=30,30,""),"")</f>
        <v/>
      </c>
      <c r="AW19" s="176" t="str">
        <f>IF($BB$3="暦月",IF(DAY(DATE($AC$2,$AG$2,31))=31,31,""),"")</f>
        <v/>
      </c>
      <c r="AX19" s="479"/>
      <c r="AY19" s="480"/>
      <c r="AZ19" s="485"/>
      <c r="BA19" s="486"/>
      <c r="BB19" s="326"/>
      <c r="BC19" s="327"/>
      <c r="BD19" s="327"/>
      <c r="BE19" s="327"/>
      <c r="BF19" s="328"/>
    </row>
    <row r="20" spans="2:58" ht="20.25" hidden="1" customHeight="1" x14ac:dyDescent="0.4">
      <c r="B20" s="445"/>
      <c r="C20" s="450"/>
      <c r="D20" s="451"/>
      <c r="E20" s="452"/>
      <c r="F20" s="169"/>
      <c r="G20" s="457"/>
      <c r="H20" s="460"/>
      <c r="I20" s="451"/>
      <c r="J20" s="451"/>
      <c r="K20" s="452"/>
      <c r="L20" s="460"/>
      <c r="M20" s="451"/>
      <c r="N20" s="451"/>
      <c r="O20" s="463"/>
      <c r="P20" s="468"/>
      <c r="Q20" s="469"/>
      <c r="R20" s="470"/>
      <c r="S20" s="170">
        <f>WEEKDAY(DATE($AC$2,$AG$2,1))</f>
        <v>2</v>
      </c>
      <c r="T20" s="171">
        <f>WEEKDAY(DATE($AC$2,$AG$2,2))</f>
        <v>3</v>
      </c>
      <c r="U20" s="171">
        <f>WEEKDAY(DATE($AC$2,$AG$2,3))</f>
        <v>4</v>
      </c>
      <c r="V20" s="171">
        <f>WEEKDAY(DATE($AC$2,$AG$2,4))</f>
        <v>5</v>
      </c>
      <c r="W20" s="171">
        <f>WEEKDAY(DATE($AC$2,$AG$2,5))</f>
        <v>6</v>
      </c>
      <c r="X20" s="171">
        <f>WEEKDAY(DATE($AC$2,$AG$2,6))</f>
        <v>7</v>
      </c>
      <c r="Y20" s="172">
        <f>WEEKDAY(DATE($AC$2,$AG$2,7))</f>
        <v>1</v>
      </c>
      <c r="Z20" s="170">
        <f>WEEKDAY(DATE($AC$2,$AG$2,8))</f>
        <v>2</v>
      </c>
      <c r="AA20" s="171">
        <f>WEEKDAY(DATE($AC$2,$AG$2,9))</f>
        <v>3</v>
      </c>
      <c r="AB20" s="171">
        <f>WEEKDAY(DATE($AC$2,$AG$2,10))</f>
        <v>4</v>
      </c>
      <c r="AC20" s="171">
        <f>WEEKDAY(DATE($AC$2,$AG$2,11))</f>
        <v>5</v>
      </c>
      <c r="AD20" s="171">
        <f>WEEKDAY(DATE($AC$2,$AG$2,12))</f>
        <v>6</v>
      </c>
      <c r="AE20" s="171">
        <f>WEEKDAY(DATE($AC$2,$AG$2,13))</f>
        <v>7</v>
      </c>
      <c r="AF20" s="172">
        <f>WEEKDAY(DATE($AC$2,$AG$2,14))</f>
        <v>1</v>
      </c>
      <c r="AG20" s="170">
        <f>WEEKDAY(DATE($AC$2,$AG$2,15))</f>
        <v>2</v>
      </c>
      <c r="AH20" s="171">
        <f>WEEKDAY(DATE($AC$2,$AG$2,16))</f>
        <v>3</v>
      </c>
      <c r="AI20" s="171">
        <f>WEEKDAY(DATE($AC$2,$AG$2,17))</f>
        <v>4</v>
      </c>
      <c r="AJ20" s="171">
        <f>WEEKDAY(DATE($AC$2,$AG$2,18))</f>
        <v>5</v>
      </c>
      <c r="AK20" s="171">
        <f>WEEKDAY(DATE($AC$2,$AG$2,19))</f>
        <v>6</v>
      </c>
      <c r="AL20" s="171">
        <f>WEEKDAY(DATE($AC$2,$AG$2,20))</f>
        <v>7</v>
      </c>
      <c r="AM20" s="172">
        <f>WEEKDAY(DATE($AC$2,$AG$2,21))</f>
        <v>1</v>
      </c>
      <c r="AN20" s="170">
        <f>WEEKDAY(DATE($AC$2,$AG$2,22))</f>
        <v>2</v>
      </c>
      <c r="AO20" s="171">
        <f>WEEKDAY(DATE($AC$2,$AG$2,23))</f>
        <v>3</v>
      </c>
      <c r="AP20" s="171">
        <f>WEEKDAY(DATE($AC$2,$AG$2,24))</f>
        <v>4</v>
      </c>
      <c r="AQ20" s="171">
        <f>WEEKDAY(DATE($AC$2,$AG$2,25))</f>
        <v>5</v>
      </c>
      <c r="AR20" s="171">
        <f>WEEKDAY(DATE($AC$2,$AG$2,26))</f>
        <v>6</v>
      </c>
      <c r="AS20" s="171">
        <f>WEEKDAY(DATE($AC$2,$AG$2,27))</f>
        <v>7</v>
      </c>
      <c r="AT20" s="172">
        <f>WEEKDAY(DATE($AC$2,$AG$2,28))</f>
        <v>1</v>
      </c>
      <c r="AU20" s="170">
        <f>IF(AU19=29,WEEKDAY(DATE($AC$2,$AG$2,29)),0)</f>
        <v>0</v>
      </c>
      <c r="AV20" s="171">
        <f>IF(AV19=30,WEEKDAY(DATE($AC$2,$AG$2,30)),0)</f>
        <v>0</v>
      </c>
      <c r="AW20" s="172">
        <f>IF(AW19=31,WEEKDAY(DATE($AC$2,$AG$2,31)),0)</f>
        <v>0</v>
      </c>
      <c r="AX20" s="479"/>
      <c r="AY20" s="480"/>
      <c r="AZ20" s="485"/>
      <c r="BA20" s="486"/>
      <c r="BB20" s="326"/>
      <c r="BC20" s="327"/>
      <c r="BD20" s="327"/>
      <c r="BE20" s="327"/>
      <c r="BF20" s="328"/>
    </row>
    <row r="21" spans="2:58" ht="22.5" customHeight="1" thickBot="1" x14ac:dyDescent="0.45">
      <c r="B21" s="446"/>
      <c r="C21" s="453"/>
      <c r="D21" s="454"/>
      <c r="E21" s="455"/>
      <c r="F21" s="177"/>
      <c r="G21" s="458"/>
      <c r="H21" s="461"/>
      <c r="I21" s="454"/>
      <c r="J21" s="454"/>
      <c r="K21" s="455"/>
      <c r="L21" s="461"/>
      <c r="M21" s="454"/>
      <c r="N21" s="454"/>
      <c r="O21" s="464"/>
      <c r="P21" s="471"/>
      <c r="Q21" s="472"/>
      <c r="R21" s="473"/>
      <c r="S21" s="178" t="str">
        <f>IF(S20=1,"日",IF(S20=2,"月",IF(S20=3,"火",IF(S20=4,"水",IF(S20=5,"木",IF(S20=6,"金","土"))))))</f>
        <v>月</v>
      </c>
      <c r="T21" s="179" t="str">
        <f t="shared" ref="T21:AT21" si="0">IF(T20=1,"日",IF(T20=2,"月",IF(T20=3,"火",IF(T20=4,"水",IF(T20=5,"木",IF(T20=6,"金","土"))))))</f>
        <v>火</v>
      </c>
      <c r="U21" s="179" t="str">
        <f t="shared" si="0"/>
        <v>水</v>
      </c>
      <c r="V21" s="179" t="str">
        <f t="shared" si="0"/>
        <v>木</v>
      </c>
      <c r="W21" s="179" t="str">
        <f t="shared" si="0"/>
        <v>金</v>
      </c>
      <c r="X21" s="179" t="str">
        <f t="shared" si="0"/>
        <v>土</v>
      </c>
      <c r="Y21" s="180" t="str">
        <f t="shared" si="0"/>
        <v>日</v>
      </c>
      <c r="Z21" s="178" t="str">
        <f>IF(Z20=1,"日",IF(Z20=2,"月",IF(Z20=3,"火",IF(Z20=4,"水",IF(Z20=5,"木",IF(Z20=6,"金","土"))))))</f>
        <v>月</v>
      </c>
      <c r="AA21" s="179" t="str">
        <f t="shared" si="0"/>
        <v>火</v>
      </c>
      <c r="AB21" s="179" t="str">
        <f t="shared" si="0"/>
        <v>水</v>
      </c>
      <c r="AC21" s="179" t="str">
        <f t="shared" si="0"/>
        <v>木</v>
      </c>
      <c r="AD21" s="179" t="str">
        <f t="shared" si="0"/>
        <v>金</v>
      </c>
      <c r="AE21" s="179" t="str">
        <f t="shared" si="0"/>
        <v>土</v>
      </c>
      <c r="AF21" s="180" t="str">
        <f t="shared" si="0"/>
        <v>日</v>
      </c>
      <c r="AG21" s="178" t="str">
        <f>IF(AG20=1,"日",IF(AG20=2,"月",IF(AG20=3,"火",IF(AG20=4,"水",IF(AG20=5,"木",IF(AG20=6,"金","土"))))))</f>
        <v>月</v>
      </c>
      <c r="AH21" s="179" t="str">
        <f t="shared" si="0"/>
        <v>火</v>
      </c>
      <c r="AI21" s="179" t="str">
        <f t="shared" si="0"/>
        <v>水</v>
      </c>
      <c r="AJ21" s="179" t="str">
        <f t="shared" si="0"/>
        <v>木</v>
      </c>
      <c r="AK21" s="179" t="str">
        <f t="shared" si="0"/>
        <v>金</v>
      </c>
      <c r="AL21" s="179" t="str">
        <f t="shared" si="0"/>
        <v>土</v>
      </c>
      <c r="AM21" s="180" t="str">
        <f t="shared" si="0"/>
        <v>日</v>
      </c>
      <c r="AN21" s="178" t="str">
        <f>IF(AN20=1,"日",IF(AN20=2,"月",IF(AN20=3,"火",IF(AN20=4,"水",IF(AN20=5,"木",IF(AN20=6,"金","土"))))))</f>
        <v>月</v>
      </c>
      <c r="AO21" s="179" t="str">
        <f t="shared" si="0"/>
        <v>火</v>
      </c>
      <c r="AP21" s="179" t="str">
        <f t="shared" si="0"/>
        <v>水</v>
      </c>
      <c r="AQ21" s="179" t="str">
        <f t="shared" si="0"/>
        <v>木</v>
      </c>
      <c r="AR21" s="179" t="str">
        <f t="shared" si="0"/>
        <v>金</v>
      </c>
      <c r="AS21" s="179" t="str">
        <f t="shared" si="0"/>
        <v>土</v>
      </c>
      <c r="AT21" s="180" t="str">
        <f t="shared" si="0"/>
        <v>日</v>
      </c>
      <c r="AU21" s="179" t="str">
        <f>IF(AU20=1,"日",IF(AU20=2,"月",IF(AU20=3,"火",IF(AU20=4,"水",IF(AU20=5,"木",IF(AU20=6,"金",IF(AU20=0,"","土")))))))</f>
        <v/>
      </c>
      <c r="AV21" s="179" t="str">
        <f>IF(AV20=1,"日",IF(AV20=2,"月",IF(AV20=3,"火",IF(AV20=4,"水",IF(AV20=5,"木",IF(AV20=6,"金",IF(AV20=0,"","土")))))))</f>
        <v/>
      </c>
      <c r="AW21" s="179" t="str">
        <f>IF(AW20=1,"日",IF(AW20=2,"月",IF(AW20=3,"火",IF(AW20=4,"水",IF(AW20=5,"木",IF(AW20=6,"金",IF(AW20=0,"","土")))))))</f>
        <v/>
      </c>
      <c r="AX21" s="481"/>
      <c r="AY21" s="482"/>
      <c r="AZ21" s="487"/>
      <c r="BA21" s="488"/>
      <c r="BB21" s="329"/>
      <c r="BC21" s="330"/>
      <c r="BD21" s="330"/>
      <c r="BE21" s="330"/>
      <c r="BF21" s="331"/>
    </row>
    <row r="22" spans="2:58" ht="20.25" customHeight="1" x14ac:dyDescent="0.4">
      <c r="B22" s="427">
        <v>1</v>
      </c>
      <c r="C22" s="432" t="s">
        <v>4</v>
      </c>
      <c r="D22" s="433"/>
      <c r="E22" s="434"/>
      <c r="F22" s="91"/>
      <c r="G22" s="519" t="s">
        <v>108</v>
      </c>
      <c r="H22" s="520" t="s">
        <v>92</v>
      </c>
      <c r="I22" s="521"/>
      <c r="J22" s="521"/>
      <c r="K22" s="522"/>
      <c r="L22" s="421" t="s">
        <v>110</v>
      </c>
      <c r="M22" s="422"/>
      <c r="N22" s="422"/>
      <c r="O22" s="423"/>
      <c r="P22" s="424" t="s">
        <v>49</v>
      </c>
      <c r="Q22" s="425"/>
      <c r="R22" s="426"/>
      <c r="S22" s="107"/>
      <c r="T22" s="108" t="s">
        <v>215</v>
      </c>
      <c r="U22" s="108" t="s">
        <v>215</v>
      </c>
      <c r="V22" s="108" t="s">
        <v>215</v>
      </c>
      <c r="W22" s="108" t="s">
        <v>215</v>
      </c>
      <c r="X22" s="108" t="s">
        <v>215</v>
      </c>
      <c r="Y22" s="109"/>
      <c r="Z22" s="107"/>
      <c r="AA22" s="108" t="s">
        <v>215</v>
      </c>
      <c r="AB22" s="108" t="s">
        <v>215</v>
      </c>
      <c r="AC22" s="108" t="s">
        <v>215</v>
      </c>
      <c r="AD22" s="108" t="s">
        <v>215</v>
      </c>
      <c r="AE22" s="108" t="s">
        <v>215</v>
      </c>
      <c r="AF22" s="109"/>
      <c r="AG22" s="107"/>
      <c r="AH22" s="108" t="s">
        <v>215</v>
      </c>
      <c r="AI22" s="108" t="s">
        <v>215</v>
      </c>
      <c r="AJ22" s="108" t="s">
        <v>215</v>
      </c>
      <c r="AK22" s="108" t="s">
        <v>215</v>
      </c>
      <c r="AL22" s="108" t="s">
        <v>215</v>
      </c>
      <c r="AM22" s="109"/>
      <c r="AN22" s="107"/>
      <c r="AO22" s="108" t="s">
        <v>215</v>
      </c>
      <c r="AP22" s="108" t="s">
        <v>215</v>
      </c>
      <c r="AQ22" s="108" t="s">
        <v>215</v>
      </c>
      <c r="AR22" s="108" t="s">
        <v>215</v>
      </c>
      <c r="AS22" s="108" t="s">
        <v>215</v>
      </c>
      <c r="AT22" s="109"/>
      <c r="AU22" s="107"/>
      <c r="AV22" s="108"/>
      <c r="AW22" s="108"/>
      <c r="AX22" s="428"/>
      <c r="AY22" s="429"/>
      <c r="AZ22" s="430"/>
      <c r="BA22" s="431"/>
      <c r="BB22" s="516"/>
      <c r="BC22" s="517"/>
      <c r="BD22" s="517"/>
      <c r="BE22" s="517"/>
      <c r="BF22" s="518"/>
    </row>
    <row r="23" spans="2:58" ht="20.25" customHeight="1" x14ac:dyDescent="0.4">
      <c r="B23" s="359"/>
      <c r="C23" s="435"/>
      <c r="D23" s="436"/>
      <c r="E23" s="437"/>
      <c r="F23" s="92"/>
      <c r="G23" s="362"/>
      <c r="H23" s="367"/>
      <c r="I23" s="365"/>
      <c r="J23" s="365"/>
      <c r="K23" s="366"/>
      <c r="L23" s="374"/>
      <c r="M23" s="375"/>
      <c r="N23" s="375"/>
      <c r="O23" s="376"/>
      <c r="P23" s="392" t="s">
        <v>15</v>
      </c>
      <c r="Q23" s="393"/>
      <c r="R23" s="394"/>
      <c r="S23" s="234" t="str">
        <f>IF(S22="","",VLOOKUP(S22,'【記載例】シフト記号表（勤務時間帯）'!$C$6:$K$35,9,FALSE))</f>
        <v/>
      </c>
      <c r="T23" s="235">
        <f>IF(T22="","",VLOOKUP(T22,'【記載例】シフト記号表（勤務時間帯）'!$C$6:$K$35,9,FALSE))</f>
        <v>2</v>
      </c>
      <c r="U23" s="235">
        <f>IF(U22="","",VLOOKUP(U22,'【記載例】シフト記号表（勤務時間帯）'!$C$6:$K$35,9,FALSE))</f>
        <v>2</v>
      </c>
      <c r="V23" s="235">
        <f>IF(V22="","",VLOOKUP(V22,'【記載例】シフト記号表（勤務時間帯）'!$C$6:$K$35,9,FALSE))</f>
        <v>2</v>
      </c>
      <c r="W23" s="235">
        <f>IF(W22="","",VLOOKUP(W22,'【記載例】シフト記号表（勤務時間帯）'!$C$6:$K$35,9,FALSE))</f>
        <v>2</v>
      </c>
      <c r="X23" s="235">
        <f>IF(X22="","",VLOOKUP(X22,'【記載例】シフト記号表（勤務時間帯）'!$C$6:$K$35,9,FALSE))</f>
        <v>2</v>
      </c>
      <c r="Y23" s="236" t="str">
        <f>IF(Y22="","",VLOOKUP(Y22,'【記載例】シフト記号表（勤務時間帯）'!$C$6:$K$35,9,FALSE))</f>
        <v/>
      </c>
      <c r="Z23" s="234" t="str">
        <f>IF(Z22="","",VLOOKUP(Z22,'【記載例】シフト記号表（勤務時間帯）'!$C$6:$K$35,9,FALSE))</f>
        <v/>
      </c>
      <c r="AA23" s="235">
        <f>IF(AA22="","",VLOOKUP(AA22,'【記載例】シフト記号表（勤務時間帯）'!$C$6:$K$35,9,FALSE))</f>
        <v>2</v>
      </c>
      <c r="AB23" s="235">
        <f>IF(AB22="","",VLOOKUP(AB22,'【記載例】シフト記号表（勤務時間帯）'!$C$6:$K$35,9,FALSE))</f>
        <v>2</v>
      </c>
      <c r="AC23" s="235">
        <f>IF(AC22="","",VLOOKUP(AC22,'【記載例】シフト記号表（勤務時間帯）'!$C$6:$K$35,9,FALSE))</f>
        <v>2</v>
      </c>
      <c r="AD23" s="235">
        <f>IF(AD22="","",VLOOKUP(AD22,'【記載例】シフト記号表（勤務時間帯）'!$C$6:$K$35,9,FALSE))</f>
        <v>2</v>
      </c>
      <c r="AE23" s="235">
        <f>IF(AE22="","",VLOOKUP(AE22,'【記載例】シフト記号表（勤務時間帯）'!$C$6:$K$35,9,FALSE))</f>
        <v>2</v>
      </c>
      <c r="AF23" s="236" t="str">
        <f>IF(AF22="","",VLOOKUP(AF22,'【記載例】シフト記号表（勤務時間帯）'!$C$6:$K$35,9,FALSE))</f>
        <v/>
      </c>
      <c r="AG23" s="234" t="str">
        <f>IF(AG22="","",VLOOKUP(AG22,'【記載例】シフト記号表（勤務時間帯）'!$C$6:$K$35,9,FALSE))</f>
        <v/>
      </c>
      <c r="AH23" s="235">
        <f>IF(AH22="","",VLOOKUP(AH22,'【記載例】シフト記号表（勤務時間帯）'!$C$6:$K$35,9,FALSE))</f>
        <v>2</v>
      </c>
      <c r="AI23" s="235">
        <f>IF(AI22="","",VLOOKUP(AI22,'【記載例】シフト記号表（勤務時間帯）'!$C$6:$K$35,9,FALSE))</f>
        <v>2</v>
      </c>
      <c r="AJ23" s="235">
        <f>IF(AJ22="","",VLOOKUP(AJ22,'【記載例】シフト記号表（勤務時間帯）'!$C$6:$K$35,9,FALSE))</f>
        <v>2</v>
      </c>
      <c r="AK23" s="235">
        <f>IF(AK22="","",VLOOKUP(AK22,'【記載例】シフト記号表（勤務時間帯）'!$C$6:$K$35,9,FALSE))</f>
        <v>2</v>
      </c>
      <c r="AL23" s="235">
        <f>IF(AL22="","",VLOOKUP(AL22,'【記載例】シフト記号表（勤務時間帯）'!$C$6:$K$35,9,FALSE))</f>
        <v>2</v>
      </c>
      <c r="AM23" s="236" t="str">
        <f>IF(AM22="","",VLOOKUP(AM22,'【記載例】シフト記号表（勤務時間帯）'!$C$6:$K$35,9,FALSE))</f>
        <v/>
      </c>
      <c r="AN23" s="234" t="str">
        <f>IF(AN22="","",VLOOKUP(AN22,'【記載例】シフト記号表（勤務時間帯）'!$C$6:$K$35,9,FALSE))</f>
        <v/>
      </c>
      <c r="AO23" s="235">
        <f>IF(AO22="","",VLOOKUP(AO22,'【記載例】シフト記号表（勤務時間帯）'!$C$6:$K$35,9,FALSE))</f>
        <v>2</v>
      </c>
      <c r="AP23" s="235">
        <f>IF(AP22="","",VLOOKUP(AP22,'【記載例】シフト記号表（勤務時間帯）'!$C$6:$K$35,9,FALSE))</f>
        <v>2</v>
      </c>
      <c r="AQ23" s="235">
        <f>IF(AQ22="","",VLOOKUP(AQ22,'【記載例】シフト記号表（勤務時間帯）'!$C$6:$K$35,9,FALSE))</f>
        <v>2</v>
      </c>
      <c r="AR23" s="235">
        <f>IF(AR22="","",VLOOKUP(AR22,'【記載例】シフト記号表（勤務時間帯）'!$C$6:$K$35,9,FALSE))</f>
        <v>2</v>
      </c>
      <c r="AS23" s="235">
        <f>IF(AS22="","",VLOOKUP(AS22,'【記載例】シフト記号表（勤務時間帯）'!$C$6:$K$35,9,FALSE))</f>
        <v>2</v>
      </c>
      <c r="AT23" s="236" t="str">
        <f>IF(AT22="","",VLOOKUP(AT22,'【記載例】シフト記号表（勤務時間帯）'!$C$6:$K$35,9,FALSE))</f>
        <v/>
      </c>
      <c r="AU23" s="234" t="str">
        <f>IF(AU22="","",VLOOKUP(AU22,'【記載例】シフト記号表（勤務時間帯）'!$C$6:$K$35,9,FALSE))</f>
        <v/>
      </c>
      <c r="AV23" s="235" t="str">
        <f>IF(AV22="","",VLOOKUP(AV22,'【記載例】シフト記号表（勤務時間帯）'!$C$6:$K$35,9,FALSE))</f>
        <v/>
      </c>
      <c r="AW23" s="235" t="str">
        <f>IF(AW22="","",VLOOKUP(AW22,'【記載例】シフト記号表（勤務時間帯）'!$C$6:$K$35,9,FALSE))</f>
        <v/>
      </c>
      <c r="AX23" s="395">
        <f>IF($BB$3="４週",SUM(S23:AT23),IF($BB$3="暦月",SUM(S23:AW23),""))</f>
        <v>40</v>
      </c>
      <c r="AY23" s="396"/>
      <c r="AZ23" s="397">
        <f>IF($BB$3="４週",AX23/4,IF($BB$3="暦月",【記載例】通所介護!AX23/(【記載例】通所介護!$BB$8/7),""))</f>
        <v>10</v>
      </c>
      <c r="BA23" s="398"/>
      <c r="BB23" s="415"/>
      <c r="BC23" s="416"/>
      <c r="BD23" s="416"/>
      <c r="BE23" s="416"/>
      <c r="BF23" s="417"/>
    </row>
    <row r="24" spans="2:58" ht="20.25" customHeight="1" x14ac:dyDescent="0.4">
      <c r="B24" s="359"/>
      <c r="C24" s="438"/>
      <c r="D24" s="439"/>
      <c r="E24" s="440"/>
      <c r="F24" s="93" t="str">
        <f>C22</f>
        <v>管理者</v>
      </c>
      <c r="G24" s="362"/>
      <c r="H24" s="367"/>
      <c r="I24" s="365"/>
      <c r="J24" s="365"/>
      <c r="K24" s="366"/>
      <c r="L24" s="411"/>
      <c r="M24" s="390"/>
      <c r="N24" s="390"/>
      <c r="O24" s="391"/>
      <c r="P24" s="399" t="s">
        <v>50</v>
      </c>
      <c r="Q24" s="400"/>
      <c r="R24" s="401"/>
      <c r="S24" s="237" t="str">
        <f>IF(S22="","",VLOOKUP(S22,'【記載例】シフト記号表（勤務時間帯）'!$C$6:$U$35,19,FALSE))</f>
        <v/>
      </c>
      <c r="T24" s="238">
        <f>IF(T22="","",VLOOKUP(T22,'【記載例】シフト記号表（勤務時間帯）'!$C$6:$U$35,19,FALSE))</f>
        <v>1</v>
      </c>
      <c r="U24" s="238">
        <f>IF(U22="","",VLOOKUP(U22,'【記載例】シフト記号表（勤務時間帯）'!$C$6:$U$35,19,FALSE))</f>
        <v>1</v>
      </c>
      <c r="V24" s="238">
        <f>IF(V22="","",VLOOKUP(V22,'【記載例】シフト記号表（勤務時間帯）'!$C$6:$U$35,19,FALSE))</f>
        <v>1</v>
      </c>
      <c r="W24" s="238">
        <f>IF(W22="","",VLOOKUP(W22,'【記載例】シフト記号表（勤務時間帯）'!$C$6:$U$35,19,FALSE))</f>
        <v>1</v>
      </c>
      <c r="X24" s="238">
        <f>IF(X22="","",VLOOKUP(X22,'【記載例】シフト記号表（勤務時間帯）'!$C$6:$U$35,19,FALSE))</f>
        <v>1</v>
      </c>
      <c r="Y24" s="239" t="str">
        <f>IF(Y22="","",VLOOKUP(Y22,'【記載例】シフト記号表（勤務時間帯）'!$C$6:$U$35,19,FALSE))</f>
        <v/>
      </c>
      <c r="Z24" s="237" t="str">
        <f>IF(Z22="","",VLOOKUP(Z22,'【記載例】シフト記号表（勤務時間帯）'!$C$6:$U$35,19,FALSE))</f>
        <v/>
      </c>
      <c r="AA24" s="238">
        <f>IF(AA22="","",VLOOKUP(AA22,'【記載例】シフト記号表（勤務時間帯）'!$C$6:$U$35,19,FALSE))</f>
        <v>1</v>
      </c>
      <c r="AB24" s="238">
        <f>IF(AB22="","",VLOOKUP(AB22,'【記載例】シフト記号表（勤務時間帯）'!$C$6:$U$35,19,FALSE))</f>
        <v>1</v>
      </c>
      <c r="AC24" s="238">
        <f>IF(AC22="","",VLOOKUP(AC22,'【記載例】シフト記号表（勤務時間帯）'!$C$6:$U$35,19,FALSE))</f>
        <v>1</v>
      </c>
      <c r="AD24" s="238">
        <f>IF(AD22="","",VLOOKUP(AD22,'【記載例】シフト記号表（勤務時間帯）'!$C$6:$U$35,19,FALSE))</f>
        <v>1</v>
      </c>
      <c r="AE24" s="238">
        <f>IF(AE22="","",VLOOKUP(AE22,'【記載例】シフト記号表（勤務時間帯）'!$C$6:$U$35,19,FALSE))</f>
        <v>1</v>
      </c>
      <c r="AF24" s="239" t="str">
        <f>IF(AF22="","",VLOOKUP(AF22,'【記載例】シフト記号表（勤務時間帯）'!$C$6:$U$35,19,FALSE))</f>
        <v/>
      </c>
      <c r="AG24" s="237" t="str">
        <f>IF(AG22="","",VLOOKUP(AG22,'【記載例】シフト記号表（勤務時間帯）'!$C$6:$U$35,19,FALSE))</f>
        <v/>
      </c>
      <c r="AH24" s="238">
        <f>IF(AH22="","",VLOOKUP(AH22,'【記載例】シフト記号表（勤務時間帯）'!$C$6:$U$35,19,FALSE))</f>
        <v>1</v>
      </c>
      <c r="AI24" s="238">
        <f>IF(AI22="","",VLOOKUP(AI22,'【記載例】シフト記号表（勤務時間帯）'!$C$6:$U$35,19,FALSE))</f>
        <v>1</v>
      </c>
      <c r="AJ24" s="238">
        <f>IF(AJ22="","",VLOOKUP(AJ22,'【記載例】シフト記号表（勤務時間帯）'!$C$6:$U$35,19,FALSE))</f>
        <v>1</v>
      </c>
      <c r="AK24" s="238">
        <f>IF(AK22="","",VLOOKUP(AK22,'【記載例】シフト記号表（勤務時間帯）'!$C$6:$U$35,19,FALSE))</f>
        <v>1</v>
      </c>
      <c r="AL24" s="238">
        <f>IF(AL22="","",VLOOKUP(AL22,'【記載例】シフト記号表（勤務時間帯）'!$C$6:$U$35,19,FALSE))</f>
        <v>1</v>
      </c>
      <c r="AM24" s="239" t="str">
        <f>IF(AM22="","",VLOOKUP(AM22,'【記載例】シフト記号表（勤務時間帯）'!$C$6:$U$35,19,FALSE))</f>
        <v/>
      </c>
      <c r="AN24" s="237" t="str">
        <f>IF(AN22="","",VLOOKUP(AN22,'【記載例】シフト記号表（勤務時間帯）'!$C$6:$U$35,19,FALSE))</f>
        <v/>
      </c>
      <c r="AO24" s="238">
        <f>IF(AO22="","",VLOOKUP(AO22,'【記載例】シフト記号表（勤務時間帯）'!$C$6:$U$35,19,FALSE))</f>
        <v>1</v>
      </c>
      <c r="AP24" s="238">
        <f>IF(AP22="","",VLOOKUP(AP22,'【記載例】シフト記号表（勤務時間帯）'!$C$6:$U$35,19,FALSE))</f>
        <v>1</v>
      </c>
      <c r="AQ24" s="238">
        <f>IF(AQ22="","",VLOOKUP(AQ22,'【記載例】シフト記号表（勤務時間帯）'!$C$6:$U$35,19,FALSE))</f>
        <v>1</v>
      </c>
      <c r="AR24" s="238">
        <f>IF(AR22="","",VLOOKUP(AR22,'【記載例】シフト記号表（勤務時間帯）'!$C$6:$U$35,19,FALSE))</f>
        <v>1</v>
      </c>
      <c r="AS24" s="238">
        <f>IF(AS22="","",VLOOKUP(AS22,'【記載例】シフト記号表（勤務時間帯）'!$C$6:$U$35,19,FALSE))</f>
        <v>1</v>
      </c>
      <c r="AT24" s="239" t="str">
        <f>IF(AT22="","",VLOOKUP(AT22,'【記載例】シフト記号表（勤務時間帯）'!$C$6:$U$35,19,FALSE))</f>
        <v/>
      </c>
      <c r="AU24" s="237" t="str">
        <f>IF(AU22="","",VLOOKUP(AU22,'【記載例】シフト記号表（勤務時間帯）'!$C$6:$U$35,19,FALSE))</f>
        <v/>
      </c>
      <c r="AV24" s="238" t="str">
        <f>IF(AV22="","",VLOOKUP(AV22,'【記載例】シフト記号表（勤務時間帯）'!$C$6:$U$35,19,FALSE))</f>
        <v/>
      </c>
      <c r="AW24" s="238" t="str">
        <f>IF(AW22="","",VLOOKUP(AW22,'【記載例】シフト記号表（勤務時間帯）'!$C$6:$U$35,19,FALSE))</f>
        <v/>
      </c>
      <c r="AX24" s="338">
        <f>IF($BB$3="４週",SUM(S24:AT24),IF($BB$3="暦月",SUM(S24:AW24),""))</f>
        <v>20</v>
      </c>
      <c r="AY24" s="339"/>
      <c r="AZ24" s="340">
        <f>IF($BB$3="４週",AX24/4,IF($BB$3="暦月",【記載例】通所介護!AX24/(【記載例】通所介護!$BB$8/7),""))</f>
        <v>5</v>
      </c>
      <c r="BA24" s="341"/>
      <c r="BB24" s="418"/>
      <c r="BC24" s="419"/>
      <c r="BD24" s="419"/>
      <c r="BE24" s="419"/>
      <c r="BF24" s="420"/>
    </row>
    <row r="25" spans="2:58" ht="20.25" customHeight="1" x14ac:dyDescent="0.4">
      <c r="B25" s="359">
        <f>B22+1</f>
        <v>2</v>
      </c>
      <c r="C25" s="441" t="s">
        <v>60</v>
      </c>
      <c r="D25" s="442"/>
      <c r="E25" s="443"/>
      <c r="F25" s="115"/>
      <c r="G25" s="361" t="s">
        <v>108</v>
      </c>
      <c r="H25" s="364" t="s">
        <v>112</v>
      </c>
      <c r="I25" s="365"/>
      <c r="J25" s="365"/>
      <c r="K25" s="366"/>
      <c r="L25" s="374" t="s">
        <v>110</v>
      </c>
      <c r="M25" s="375"/>
      <c r="N25" s="375"/>
      <c r="O25" s="376"/>
      <c r="P25" s="380" t="s">
        <v>49</v>
      </c>
      <c r="Q25" s="381"/>
      <c r="R25" s="382"/>
      <c r="S25" s="107"/>
      <c r="T25" s="108" t="s">
        <v>216</v>
      </c>
      <c r="U25" s="108" t="s">
        <v>216</v>
      </c>
      <c r="V25" s="108" t="s">
        <v>216</v>
      </c>
      <c r="W25" s="108" t="s">
        <v>216</v>
      </c>
      <c r="X25" s="108" t="s">
        <v>216</v>
      </c>
      <c r="Y25" s="109"/>
      <c r="Z25" s="107"/>
      <c r="AA25" s="108" t="s">
        <v>216</v>
      </c>
      <c r="AB25" s="108" t="s">
        <v>216</v>
      </c>
      <c r="AC25" s="108" t="s">
        <v>216</v>
      </c>
      <c r="AD25" s="108" t="s">
        <v>216</v>
      </c>
      <c r="AE25" s="108" t="s">
        <v>216</v>
      </c>
      <c r="AF25" s="109"/>
      <c r="AG25" s="107"/>
      <c r="AH25" s="108" t="s">
        <v>216</v>
      </c>
      <c r="AI25" s="108" t="s">
        <v>216</v>
      </c>
      <c r="AJ25" s="108" t="s">
        <v>216</v>
      </c>
      <c r="AK25" s="108" t="s">
        <v>216</v>
      </c>
      <c r="AL25" s="108" t="s">
        <v>216</v>
      </c>
      <c r="AM25" s="109"/>
      <c r="AN25" s="107"/>
      <c r="AO25" s="108" t="s">
        <v>216</v>
      </c>
      <c r="AP25" s="108" t="s">
        <v>216</v>
      </c>
      <c r="AQ25" s="108" t="s">
        <v>216</v>
      </c>
      <c r="AR25" s="108" t="s">
        <v>216</v>
      </c>
      <c r="AS25" s="108" t="s">
        <v>216</v>
      </c>
      <c r="AT25" s="109"/>
      <c r="AU25" s="107"/>
      <c r="AV25" s="108"/>
      <c r="AW25" s="108"/>
      <c r="AX25" s="402"/>
      <c r="AY25" s="403"/>
      <c r="AZ25" s="404"/>
      <c r="BA25" s="405"/>
      <c r="BB25" s="412"/>
      <c r="BC25" s="413"/>
      <c r="BD25" s="413"/>
      <c r="BE25" s="413"/>
      <c r="BF25" s="414"/>
    </row>
    <row r="26" spans="2:58" ht="20.25" customHeight="1" x14ac:dyDescent="0.4">
      <c r="B26" s="359"/>
      <c r="C26" s="435"/>
      <c r="D26" s="436"/>
      <c r="E26" s="437"/>
      <c r="F26" s="92"/>
      <c r="G26" s="362"/>
      <c r="H26" s="367"/>
      <c r="I26" s="365"/>
      <c r="J26" s="365"/>
      <c r="K26" s="366"/>
      <c r="L26" s="374"/>
      <c r="M26" s="375"/>
      <c r="N26" s="375"/>
      <c r="O26" s="376"/>
      <c r="P26" s="392" t="s">
        <v>15</v>
      </c>
      <c r="Q26" s="393"/>
      <c r="R26" s="394"/>
      <c r="S26" s="234" t="str">
        <f>IF(S25="","",VLOOKUP(S25,'【記載例】シフト記号表（勤務時間帯）'!$C$6:$K$35,9,FALSE))</f>
        <v/>
      </c>
      <c r="T26" s="235">
        <f>IF(T25="","",VLOOKUP(T25,'【記載例】シフト記号表（勤務時間帯）'!$C$6:$K$35,9,FALSE))</f>
        <v>6</v>
      </c>
      <c r="U26" s="235">
        <f>IF(U25="","",VLOOKUP(U25,'【記載例】シフト記号表（勤務時間帯）'!$C$6:$K$35,9,FALSE))</f>
        <v>6</v>
      </c>
      <c r="V26" s="235">
        <f>IF(V25="","",VLOOKUP(V25,'【記載例】シフト記号表（勤務時間帯）'!$C$6:$K$35,9,FALSE))</f>
        <v>6</v>
      </c>
      <c r="W26" s="235">
        <f>IF(W25="","",VLOOKUP(W25,'【記載例】シフト記号表（勤務時間帯）'!$C$6:$K$35,9,FALSE))</f>
        <v>6</v>
      </c>
      <c r="X26" s="235">
        <f>IF(X25="","",VLOOKUP(X25,'【記載例】シフト記号表（勤務時間帯）'!$C$6:$K$35,9,FALSE))</f>
        <v>6</v>
      </c>
      <c r="Y26" s="236" t="str">
        <f>IF(Y25="","",VLOOKUP(Y25,'【記載例】シフト記号表（勤務時間帯）'!$C$6:$K$35,9,FALSE))</f>
        <v/>
      </c>
      <c r="Z26" s="234" t="str">
        <f>IF(Z25="","",VLOOKUP(Z25,'【記載例】シフト記号表（勤務時間帯）'!$C$6:$K$35,9,FALSE))</f>
        <v/>
      </c>
      <c r="AA26" s="235">
        <f>IF(AA25="","",VLOOKUP(AA25,'【記載例】シフト記号表（勤務時間帯）'!$C$6:$K$35,9,FALSE))</f>
        <v>6</v>
      </c>
      <c r="AB26" s="235">
        <f>IF(AB25="","",VLOOKUP(AB25,'【記載例】シフト記号表（勤務時間帯）'!$C$6:$K$35,9,FALSE))</f>
        <v>6</v>
      </c>
      <c r="AC26" s="235">
        <f>IF(AC25="","",VLOOKUP(AC25,'【記載例】シフト記号表（勤務時間帯）'!$C$6:$K$35,9,FALSE))</f>
        <v>6</v>
      </c>
      <c r="AD26" s="235">
        <f>IF(AD25="","",VLOOKUP(AD25,'【記載例】シフト記号表（勤務時間帯）'!$C$6:$K$35,9,FALSE))</f>
        <v>6</v>
      </c>
      <c r="AE26" s="235">
        <f>IF(AE25="","",VLOOKUP(AE25,'【記載例】シフト記号表（勤務時間帯）'!$C$6:$K$35,9,FALSE))</f>
        <v>6</v>
      </c>
      <c r="AF26" s="236" t="str">
        <f>IF(AF25="","",VLOOKUP(AF25,'【記載例】シフト記号表（勤務時間帯）'!$C$6:$K$35,9,FALSE))</f>
        <v/>
      </c>
      <c r="AG26" s="234" t="str">
        <f>IF(AG25="","",VLOOKUP(AG25,'【記載例】シフト記号表（勤務時間帯）'!$C$6:$K$35,9,FALSE))</f>
        <v/>
      </c>
      <c r="AH26" s="235">
        <f>IF(AH25="","",VLOOKUP(AH25,'【記載例】シフト記号表（勤務時間帯）'!$C$6:$K$35,9,FALSE))</f>
        <v>6</v>
      </c>
      <c r="AI26" s="235">
        <f>IF(AI25="","",VLOOKUP(AI25,'【記載例】シフト記号表（勤務時間帯）'!$C$6:$K$35,9,FALSE))</f>
        <v>6</v>
      </c>
      <c r="AJ26" s="235">
        <f>IF(AJ25="","",VLOOKUP(AJ25,'【記載例】シフト記号表（勤務時間帯）'!$C$6:$K$35,9,FALSE))</f>
        <v>6</v>
      </c>
      <c r="AK26" s="235">
        <f>IF(AK25="","",VLOOKUP(AK25,'【記載例】シフト記号表（勤務時間帯）'!$C$6:$K$35,9,FALSE))</f>
        <v>6</v>
      </c>
      <c r="AL26" s="235">
        <f>IF(AL25="","",VLOOKUP(AL25,'【記載例】シフト記号表（勤務時間帯）'!$C$6:$K$35,9,FALSE))</f>
        <v>6</v>
      </c>
      <c r="AM26" s="236" t="str">
        <f>IF(AM25="","",VLOOKUP(AM25,'【記載例】シフト記号表（勤務時間帯）'!$C$6:$K$35,9,FALSE))</f>
        <v/>
      </c>
      <c r="AN26" s="234" t="str">
        <f>IF(AN25="","",VLOOKUP(AN25,'【記載例】シフト記号表（勤務時間帯）'!$C$6:$K$35,9,FALSE))</f>
        <v/>
      </c>
      <c r="AO26" s="235">
        <f>IF(AO25="","",VLOOKUP(AO25,'【記載例】シフト記号表（勤務時間帯）'!$C$6:$K$35,9,FALSE))</f>
        <v>6</v>
      </c>
      <c r="AP26" s="235">
        <f>IF(AP25="","",VLOOKUP(AP25,'【記載例】シフト記号表（勤務時間帯）'!$C$6:$K$35,9,FALSE))</f>
        <v>6</v>
      </c>
      <c r="AQ26" s="235">
        <f>IF(AQ25="","",VLOOKUP(AQ25,'【記載例】シフト記号表（勤務時間帯）'!$C$6:$K$35,9,FALSE))</f>
        <v>6</v>
      </c>
      <c r="AR26" s="235">
        <f>IF(AR25="","",VLOOKUP(AR25,'【記載例】シフト記号表（勤務時間帯）'!$C$6:$K$35,9,FALSE))</f>
        <v>6</v>
      </c>
      <c r="AS26" s="235">
        <f>IF(AS25="","",VLOOKUP(AS25,'【記載例】シフト記号表（勤務時間帯）'!$C$6:$K$35,9,FALSE))</f>
        <v>6</v>
      </c>
      <c r="AT26" s="236" t="str">
        <f>IF(AT25="","",VLOOKUP(AT25,'【記載例】シフト記号表（勤務時間帯）'!$C$6:$K$35,9,FALSE))</f>
        <v/>
      </c>
      <c r="AU26" s="234" t="str">
        <f>IF(AU25="","",VLOOKUP(AU25,'【記載例】シフト記号表（勤務時間帯）'!$C$6:$K$35,9,FALSE))</f>
        <v/>
      </c>
      <c r="AV26" s="235" t="str">
        <f>IF(AV25="","",VLOOKUP(AV25,'【記載例】シフト記号表（勤務時間帯）'!$C$6:$K$35,9,FALSE))</f>
        <v/>
      </c>
      <c r="AW26" s="235" t="str">
        <f>IF(AW25="","",VLOOKUP(AW25,'【記載例】シフト記号表（勤務時間帯）'!$C$6:$K$35,9,FALSE))</f>
        <v/>
      </c>
      <c r="AX26" s="395">
        <f>IF($BB$3="４週",SUM(S26:AT26),IF($BB$3="暦月",SUM(S26:AW26),""))</f>
        <v>120</v>
      </c>
      <c r="AY26" s="396"/>
      <c r="AZ26" s="397">
        <f>IF($BB$3="４週",AX26/4,IF($BB$3="暦月",【記載例】通所介護!AX26/(【記載例】通所介護!$BB$8/7),""))</f>
        <v>30</v>
      </c>
      <c r="BA26" s="398"/>
      <c r="BB26" s="415"/>
      <c r="BC26" s="416"/>
      <c r="BD26" s="416"/>
      <c r="BE26" s="416"/>
      <c r="BF26" s="417"/>
    </row>
    <row r="27" spans="2:58" ht="20.25" customHeight="1" x14ac:dyDescent="0.4">
      <c r="B27" s="359"/>
      <c r="C27" s="438"/>
      <c r="D27" s="439"/>
      <c r="E27" s="440"/>
      <c r="F27" s="92" t="str">
        <f>C25</f>
        <v>生活相談員</v>
      </c>
      <c r="G27" s="410"/>
      <c r="H27" s="367"/>
      <c r="I27" s="365"/>
      <c r="J27" s="365"/>
      <c r="K27" s="366"/>
      <c r="L27" s="374"/>
      <c r="M27" s="375"/>
      <c r="N27" s="375"/>
      <c r="O27" s="376"/>
      <c r="P27" s="399" t="s">
        <v>50</v>
      </c>
      <c r="Q27" s="400"/>
      <c r="R27" s="401"/>
      <c r="S27" s="237" t="str">
        <f>IF(S25="","",VLOOKUP(S25,'【記載例】シフト記号表（勤務時間帯）'!$C$6:$U$35,19,FALSE))</f>
        <v/>
      </c>
      <c r="T27" s="238">
        <f>IF(T25="","",VLOOKUP(T25,'【記載例】シフト記号表（勤務時間帯）'!$C$6:$U$35,19,FALSE))</f>
        <v>6</v>
      </c>
      <c r="U27" s="238">
        <f>IF(U25="","",VLOOKUP(U25,'【記載例】シフト記号表（勤務時間帯）'!$C$6:$U$35,19,FALSE))</f>
        <v>6</v>
      </c>
      <c r="V27" s="238">
        <f>IF(V25="","",VLOOKUP(V25,'【記載例】シフト記号表（勤務時間帯）'!$C$6:$U$35,19,FALSE))</f>
        <v>6</v>
      </c>
      <c r="W27" s="238">
        <f>IF(W25="","",VLOOKUP(W25,'【記載例】シフト記号表（勤務時間帯）'!$C$6:$U$35,19,FALSE))</f>
        <v>6</v>
      </c>
      <c r="X27" s="238">
        <f>IF(X25="","",VLOOKUP(X25,'【記載例】シフト記号表（勤務時間帯）'!$C$6:$U$35,19,FALSE))</f>
        <v>6</v>
      </c>
      <c r="Y27" s="239" t="str">
        <f>IF(Y25="","",VLOOKUP(Y25,'【記載例】シフト記号表（勤務時間帯）'!$C$6:$U$35,19,FALSE))</f>
        <v/>
      </c>
      <c r="Z27" s="237" t="str">
        <f>IF(Z25="","",VLOOKUP(Z25,'【記載例】シフト記号表（勤務時間帯）'!$C$6:$U$35,19,FALSE))</f>
        <v/>
      </c>
      <c r="AA27" s="238">
        <f>IF(AA25="","",VLOOKUP(AA25,'【記載例】シフト記号表（勤務時間帯）'!$C$6:$U$35,19,FALSE))</f>
        <v>6</v>
      </c>
      <c r="AB27" s="238">
        <f>IF(AB25="","",VLOOKUP(AB25,'【記載例】シフト記号表（勤務時間帯）'!$C$6:$U$35,19,FALSE))</f>
        <v>6</v>
      </c>
      <c r="AC27" s="238">
        <f>IF(AC25="","",VLOOKUP(AC25,'【記載例】シフト記号表（勤務時間帯）'!$C$6:$U$35,19,FALSE))</f>
        <v>6</v>
      </c>
      <c r="AD27" s="238">
        <f>IF(AD25="","",VLOOKUP(AD25,'【記載例】シフト記号表（勤務時間帯）'!$C$6:$U$35,19,FALSE))</f>
        <v>6</v>
      </c>
      <c r="AE27" s="238">
        <f>IF(AE25="","",VLOOKUP(AE25,'【記載例】シフト記号表（勤務時間帯）'!$C$6:$U$35,19,FALSE))</f>
        <v>6</v>
      </c>
      <c r="AF27" s="239" t="str">
        <f>IF(AF25="","",VLOOKUP(AF25,'【記載例】シフト記号表（勤務時間帯）'!$C$6:$U$35,19,FALSE))</f>
        <v/>
      </c>
      <c r="AG27" s="237" t="str">
        <f>IF(AG25="","",VLOOKUP(AG25,'【記載例】シフト記号表（勤務時間帯）'!$C$6:$U$35,19,FALSE))</f>
        <v/>
      </c>
      <c r="AH27" s="238">
        <f>IF(AH25="","",VLOOKUP(AH25,'【記載例】シフト記号表（勤務時間帯）'!$C$6:$U$35,19,FALSE))</f>
        <v>6</v>
      </c>
      <c r="AI27" s="238">
        <f>IF(AI25="","",VLOOKUP(AI25,'【記載例】シフト記号表（勤務時間帯）'!$C$6:$U$35,19,FALSE))</f>
        <v>6</v>
      </c>
      <c r="AJ27" s="238">
        <f>IF(AJ25="","",VLOOKUP(AJ25,'【記載例】シフト記号表（勤務時間帯）'!$C$6:$U$35,19,FALSE))</f>
        <v>6</v>
      </c>
      <c r="AK27" s="238">
        <f>IF(AK25="","",VLOOKUP(AK25,'【記載例】シフト記号表（勤務時間帯）'!$C$6:$U$35,19,FALSE))</f>
        <v>6</v>
      </c>
      <c r="AL27" s="238">
        <f>IF(AL25="","",VLOOKUP(AL25,'【記載例】シフト記号表（勤務時間帯）'!$C$6:$U$35,19,FALSE))</f>
        <v>6</v>
      </c>
      <c r="AM27" s="239" t="str">
        <f>IF(AM25="","",VLOOKUP(AM25,'【記載例】シフト記号表（勤務時間帯）'!$C$6:$U$35,19,FALSE))</f>
        <v/>
      </c>
      <c r="AN27" s="237" t="str">
        <f>IF(AN25="","",VLOOKUP(AN25,'【記載例】シフト記号表（勤務時間帯）'!$C$6:$U$35,19,FALSE))</f>
        <v/>
      </c>
      <c r="AO27" s="238">
        <f>IF(AO25="","",VLOOKUP(AO25,'【記載例】シフト記号表（勤務時間帯）'!$C$6:$U$35,19,FALSE))</f>
        <v>6</v>
      </c>
      <c r="AP27" s="238">
        <f>IF(AP25="","",VLOOKUP(AP25,'【記載例】シフト記号表（勤務時間帯）'!$C$6:$U$35,19,FALSE))</f>
        <v>6</v>
      </c>
      <c r="AQ27" s="238">
        <f>IF(AQ25="","",VLOOKUP(AQ25,'【記載例】シフト記号表（勤務時間帯）'!$C$6:$U$35,19,FALSE))</f>
        <v>6</v>
      </c>
      <c r="AR27" s="238">
        <f>IF(AR25="","",VLOOKUP(AR25,'【記載例】シフト記号表（勤務時間帯）'!$C$6:$U$35,19,FALSE))</f>
        <v>6</v>
      </c>
      <c r="AS27" s="238">
        <f>IF(AS25="","",VLOOKUP(AS25,'【記載例】シフト記号表（勤務時間帯）'!$C$6:$U$35,19,FALSE))</f>
        <v>6</v>
      </c>
      <c r="AT27" s="239" t="str">
        <f>IF(AT25="","",VLOOKUP(AT25,'【記載例】シフト記号表（勤務時間帯）'!$C$6:$U$35,19,FALSE))</f>
        <v/>
      </c>
      <c r="AU27" s="237" t="str">
        <f>IF(AU25="","",VLOOKUP(AU25,'【記載例】シフト記号表（勤務時間帯）'!$C$6:$U$35,19,FALSE))</f>
        <v/>
      </c>
      <c r="AV27" s="238" t="str">
        <f>IF(AV25="","",VLOOKUP(AV25,'【記載例】シフト記号表（勤務時間帯）'!$C$6:$U$35,19,FALSE))</f>
        <v/>
      </c>
      <c r="AW27" s="238" t="str">
        <f>IF(AW25="","",VLOOKUP(AW25,'【記載例】シフト記号表（勤務時間帯）'!$C$6:$U$35,19,FALSE))</f>
        <v/>
      </c>
      <c r="AX27" s="338">
        <f>IF($BB$3="４週",SUM(S27:AT27),IF($BB$3="暦月",SUM(S27:AW27),""))</f>
        <v>120</v>
      </c>
      <c r="AY27" s="339"/>
      <c r="AZ27" s="340">
        <f>IF($BB$3="４週",AX27/4,IF($BB$3="暦月",【記載例】通所介護!AX27/(【記載例】通所介護!$BB$8/7),""))</f>
        <v>30</v>
      </c>
      <c r="BA27" s="341"/>
      <c r="BB27" s="418"/>
      <c r="BC27" s="419"/>
      <c r="BD27" s="419"/>
      <c r="BE27" s="419"/>
      <c r="BF27" s="420"/>
    </row>
    <row r="28" spans="2:58" ht="20.25" customHeight="1" x14ac:dyDescent="0.4">
      <c r="B28" s="359">
        <f>B25+1</f>
        <v>3</v>
      </c>
      <c r="C28" s="308" t="s">
        <v>60</v>
      </c>
      <c r="D28" s="309"/>
      <c r="E28" s="310"/>
      <c r="F28" s="115"/>
      <c r="G28" s="361" t="s">
        <v>108</v>
      </c>
      <c r="H28" s="364" t="s">
        <v>148</v>
      </c>
      <c r="I28" s="365"/>
      <c r="J28" s="365"/>
      <c r="K28" s="366"/>
      <c r="L28" s="371" t="s">
        <v>114</v>
      </c>
      <c r="M28" s="372"/>
      <c r="N28" s="372"/>
      <c r="O28" s="373"/>
      <c r="P28" s="380" t="s">
        <v>49</v>
      </c>
      <c r="Q28" s="381"/>
      <c r="R28" s="382"/>
      <c r="S28" s="107" t="s">
        <v>144</v>
      </c>
      <c r="T28" s="108"/>
      <c r="U28" s="108"/>
      <c r="V28" s="108"/>
      <c r="W28" s="108"/>
      <c r="X28" s="108"/>
      <c r="Y28" s="109" t="s">
        <v>144</v>
      </c>
      <c r="Z28" s="107" t="s">
        <v>144</v>
      </c>
      <c r="AA28" s="108"/>
      <c r="AB28" s="108"/>
      <c r="AC28" s="108"/>
      <c r="AD28" s="108"/>
      <c r="AE28" s="108"/>
      <c r="AF28" s="109" t="s">
        <v>144</v>
      </c>
      <c r="AG28" s="107" t="s">
        <v>144</v>
      </c>
      <c r="AH28" s="108"/>
      <c r="AI28" s="108"/>
      <c r="AJ28" s="108"/>
      <c r="AK28" s="108"/>
      <c r="AL28" s="108"/>
      <c r="AM28" s="109" t="s">
        <v>144</v>
      </c>
      <c r="AN28" s="107" t="s">
        <v>144</v>
      </c>
      <c r="AO28" s="108"/>
      <c r="AP28" s="108"/>
      <c r="AQ28" s="108"/>
      <c r="AR28" s="108"/>
      <c r="AS28" s="108"/>
      <c r="AT28" s="109" t="s">
        <v>144</v>
      </c>
      <c r="AU28" s="107"/>
      <c r="AV28" s="108"/>
      <c r="AW28" s="108"/>
      <c r="AX28" s="402"/>
      <c r="AY28" s="403"/>
      <c r="AZ28" s="404"/>
      <c r="BA28" s="405"/>
      <c r="BB28" s="412" t="s">
        <v>122</v>
      </c>
      <c r="BC28" s="413"/>
      <c r="BD28" s="413"/>
      <c r="BE28" s="413"/>
      <c r="BF28" s="414"/>
    </row>
    <row r="29" spans="2:58" ht="20.25" customHeight="1" x14ac:dyDescent="0.4">
      <c r="B29" s="359"/>
      <c r="C29" s="311"/>
      <c r="D29" s="312"/>
      <c r="E29" s="313"/>
      <c r="F29" s="92"/>
      <c r="G29" s="362"/>
      <c r="H29" s="367"/>
      <c r="I29" s="365"/>
      <c r="J29" s="365"/>
      <c r="K29" s="366"/>
      <c r="L29" s="374"/>
      <c r="M29" s="375"/>
      <c r="N29" s="375"/>
      <c r="O29" s="376"/>
      <c r="P29" s="392" t="s">
        <v>15</v>
      </c>
      <c r="Q29" s="393"/>
      <c r="R29" s="394"/>
      <c r="S29" s="234">
        <f>IF(S28="","",VLOOKUP(S28,'【記載例】シフト記号表（勤務時間帯）'!$C$6:$K$35,9,FALSE))</f>
        <v>8</v>
      </c>
      <c r="T29" s="235" t="str">
        <f>IF(T28="","",VLOOKUP(T28,'【記載例】シフト記号表（勤務時間帯）'!$C$6:$K$35,9,FALSE))</f>
        <v/>
      </c>
      <c r="U29" s="235" t="str">
        <f>IF(U28="","",VLOOKUP(U28,'【記載例】シフト記号表（勤務時間帯）'!$C$6:$K$35,9,FALSE))</f>
        <v/>
      </c>
      <c r="V29" s="235" t="str">
        <f>IF(V28="","",VLOOKUP(V28,'【記載例】シフト記号表（勤務時間帯）'!$C$6:$K$35,9,FALSE))</f>
        <v/>
      </c>
      <c r="W29" s="235" t="str">
        <f>IF(W28="","",VLOOKUP(W28,'【記載例】シフト記号表（勤務時間帯）'!$C$6:$K$35,9,FALSE))</f>
        <v/>
      </c>
      <c r="X29" s="235" t="str">
        <f>IF(X28="","",VLOOKUP(X28,'【記載例】シフト記号表（勤務時間帯）'!$C$6:$K$35,9,FALSE))</f>
        <v/>
      </c>
      <c r="Y29" s="236">
        <f>IF(Y28="","",VLOOKUP(Y28,'【記載例】シフト記号表（勤務時間帯）'!$C$6:$K$35,9,FALSE))</f>
        <v>8</v>
      </c>
      <c r="Z29" s="234">
        <f>IF(Z28="","",VLOOKUP(Z28,'【記載例】シフト記号表（勤務時間帯）'!$C$6:$K$35,9,FALSE))</f>
        <v>8</v>
      </c>
      <c r="AA29" s="235" t="str">
        <f>IF(AA28="","",VLOOKUP(AA28,'【記載例】シフト記号表（勤務時間帯）'!$C$6:$K$35,9,FALSE))</f>
        <v/>
      </c>
      <c r="AB29" s="235" t="str">
        <f>IF(AB28="","",VLOOKUP(AB28,'【記載例】シフト記号表（勤務時間帯）'!$C$6:$K$35,9,FALSE))</f>
        <v/>
      </c>
      <c r="AC29" s="235" t="str">
        <f>IF(AC28="","",VLOOKUP(AC28,'【記載例】シフト記号表（勤務時間帯）'!$C$6:$K$35,9,FALSE))</f>
        <v/>
      </c>
      <c r="AD29" s="235" t="str">
        <f>IF(AD28="","",VLOOKUP(AD28,'【記載例】シフト記号表（勤務時間帯）'!$C$6:$K$35,9,FALSE))</f>
        <v/>
      </c>
      <c r="AE29" s="235" t="str">
        <f>IF(AE28="","",VLOOKUP(AE28,'【記載例】シフト記号表（勤務時間帯）'!$C$6:$K$35,9,FALSE))</f>
        <v/>
      </c>
      <c r="AF29" s="236">
        <f>IF(AF28="","",VLOOKUP(AF28,'【記載例】シフト記号表（勤務時間帯）'!$C$6:$K$35,9,FALSE))</f>
        <v>8</v>
      </c>
      <c r="AG29" s="234">
        <f>IF(AG28="","",VLOOKUP(AG28,'【記載例】シフト記号表（勤務時間帯）'!$C$6:$K$35,9,FALSE))</f>
        <v>8</v>
      </c>
      <c r="AH29" s="235" t="str">
        <f>IF(AH28="","",VLOOKUP(AH28,'【記載例】シフト記号表（勤務時間帯）'!$C$6:$K$35,9,FALSE))</f>
        <v/>
      </c>
      <c r="AI29" s="235" t="str">
        <f>IF(AI28="","",VLOOKUP(AI28,'【記載例】シフト記号表（勤務時間帯）'!$C$6:$K$35,9,FALSE))</f>
        <v/>
      </c>
      <c r="AJ29" s="235" t="str">
        <f>IF(AJ28="","",VLOOKUP(AJ28,'【記載例】シフト記号表（勤務時間帯）'!$C$6:$K$35,9,FALSE))</f>
        <v/>
      </c>
      <c r="AK29" s="235" t="str">
        <f>IF(AK28="","",VLOOKUP(AK28,'【記載例】シフト記号表（勤務時間帯）'!$C$6:$K$35,9,FALSE))</f>
        <v/>
      </c>
      <c r="AL29" s="235" t="str">
        <f>IF(AL28="","",VLOOKUP(AL28,'【記載例】シフト記号表（勤務時間帯）'!$C$6:$K$35,9,FALSE))</f>
        <v/>
      </c>
      <c r="AM29" s="236">
        <f>IF(AM28="","",VLOOKUP(AM28,'【記載例】シフト記号表（勤務時間帯）'!$C$6:$K$35,9,FALSE))</f>
        <v>8</v>
      </c>
      <c r="AN29" s="234">
        <f>IF(AN28="","",VLOOKUP(AN28,'【記載例】シフト記号表（勤務時間帯）'!$C$6:$K$35,9,FALSE))</f>
        <v>8</v>
      </c>
      <c r="AO29" s="235" t="str">
        <f>IF(AO28="","",VLOOKUP(AO28,'【記載例】シフト記号表（勤務時間帯）'!$C$6:$K$35,9,FALSE))</f>
        <v/>
      </c>
      <c r="AP29" s="235" t="str">
        <f>IF(AP28="","",VLOOKUP(AP28,'【記載例】シフト記号表（勤務時間帯）'!$C$6:$K$35,9,FALSE))</f>
        <v/>
      </c>
      <c r="AQ29" s="235" t="str">
        <f>IF(AQ28="","",VLOOKUP(AQ28,'【記載例】シフト記号表（勤務時間帯）'!$C$6:$K$35,9,FALSE))</f>
        <v/>
      </c>
      <c r="AR29" s="235" t="str">
        <f>IF(AR28="","",VLOOKUP(AR28,'【記載例】シフト記号表（勤務時間帯）'!$C$6:$K$35,9,FALSE))</f>
        <v/>
      </c>
      <c r="AS29" s="235" t="str">
        <f>IF(AS28="","",VLOOKUP(AS28,'【記載例】シフト記号表（勤務時間帯）'!$C$6:$K$35,9,FALSE))</f>
        <v/>
      </c>
      <c r="AT29" s="236">
        <f>IF(AT28="","",VLOOKUP(AT28,'【記載例】シフト記号表（勤務時間帯）'!$C$6:$K$35,9,FALSE))</f>
        <v>8</v>
      </c>
      <c r="AU29" s="234" t="str">
        <f>IF(AU28="","",VLOOKUP(AU28,'【記載例】シフト記号表（勤務時間帯）'!$C$6:$K$35,9,FALSE))</f>
        <v/>
      </c>
      <c r="AV29" s="235" t="str">
        <f>IF(AV28="","",VLOOKUP(AV28,'【記載例】シフト記号表（勤務時間帯）'!$C$6:$K$35,9,FALSE))</f>
        <v/>
      </c>
      <c r="AW29" s="235" t="str">
        <f>IF(AW28="","",VLOOKUP(AW28,'【記載例】シフト記号表（勤務時間帯）'!$C$6:$K$35,9,FALSE))</f>
        <v/>
      </c>
      <c r="AX29" s="395">
        <f>IF($BB$3="４週",SUM(S29:AT29),IF($BB$3="暦月",SUM(S29:AW29),""))</f>
        <v>64</v>
      </c>
      <c r="AY29" s="396"/>
      <c r="AZ29" s="397">
        <f>IF($BB$3="４週",AX29/4,IF($BB$3="暦月",【記載例】通所介護!AX29/(【記載例】通所介護!$BB$8/7),""))</f>
        <v>16</v>
      </c>
      <c r="BA29" s="398"/>
      <c r="BB29" s="415"/>
      <c r="BC29" s="416"/>
      <c r="BD29" s="416"/>
      <c r="BE29" s="416"/>
      <c r="BF29" s="417"/>
    </row>
    <row r="30" spans="2:58" ht="20.25" customHeight="1" x14ac:dyDescent="0.4">
      <c r="B30" s="359"/>
      <c r="C30" s="314"/>
      <c r="D30" s="315"/>
      <c r="E30" s="316"/>
      <c r="F30" s="92" t="str">
        <f>C28</f>
        <v>生活相談員</v>
      </c>
      <c r="G30" s="410"/>
      <c r="H30" s="367"/>
      <c r="I30" s="365"/>
      <c r="J30" s="365"/>
      <c r="K30" s="366"/>
      <c r="L30" s="411"/>
      <c r="M30" s="390"/>
      <c r="N30" s="390"/>
      <c r="O30" s="391"/>
      <c r="P30" s="399" t="s">
        <v>50</v>
      </c>
      <c r="Q30" s="400"/>
      <c r="R30" s="401"/>
      <c r="S30" s="237">
        <f>IF(S28="","",VLOOKUP(S28,'【記載例】シフト記号表（勤務時間帯）'!$C$6:$U$35,19,FALSE))</f>
        <v>7</v>
      </c>
      <c r="T30" s="238" t="str">
        <f>IF(T28="","",VLOOKUP(T28,'【記載例】シフト記号表（勤務時間帯）'!$C$6:$U$35,19,FALSE))</f>
        <v/>
      </c>
      <c r="U30" s="238" t="str">
        <f>IF(U28="","",VLOOKUP(U28,'【記載例】シフト記号表（勤務時間帯）'!$C$6:$U$35,19,FALSE))</f>
        <v/>
      </c>
      <c r="V30" s="238" t="str">
        <f>IF(V28="","",VLOOKUP(V28,'【記載例】シフト記号表（勤務時間帯）'!$C$6:$U$35,19,FALSE))</f>
        <v/>
      </c>
      <c r="W30" s="238" t="str">
        <f>IF(W28="","",VLOOKUP(W28,'【記載例】シフト記号表（勤務時間帯）'!$C$6:$U$35,19,FALSE))</f>
        <v/>
      </c>
      <c r="X30" s="238" t="str">
        <f>IF(X28="","",VLOOKUP(X28,'【記載例】シフト記号表（勤務時間帯）'!$C$6:$U$35,19,FALSE))</f>
        <v/>
      </c>
      <c r="Y30" s="239">
        <f>IF(Y28="","",VLOOKUP(Y28,'【記載例】シフト記号表（勤務時間帯）'!$C$6:$U$35,19,FALSE))</f>
        <v>7</v>
      </c>
      <c r="Z30" s="237">
        <f>IF(Z28="","",VLOOKUP(Z28,'【記載例】シフト記号表（勤務時間帯）'!$C$6:$U$35,19,FALSE))</f>
        <v>7</v>
      </c>
      <c r="AA30" s="238" t="str">
        <f>IF(AA28="","",VLOOKUP(AA28,'【記載例】シフト記号表（勤務時間帯）'!$C$6:$U$35,19,FALSE))</f>
        <v/>
      </c>
      <c r="AB30" s="238" t="str">
        <f>IF(AB28="","",VLOOKUP(AB28,'【記載例】シフト記号表（勤務時間帯）'!$C$6:$U$35,19,FALSE))</f>
        <v/>
      </c>
      <c r="AC30" s="238" t="str">
        <f>IF(AC28="","",VLOOKUP(AC28,'【記載例】シフト記号表（勤務時間帯）'!$C$6:$U$35,19,FALSE))</f>
        <v/>
      </c>
      <c r="AD30" s="238" t="str">
        <f>IF(AD28="","",VLOOKUP(AD28,'【記載例】シフト記号表（勤務時間帯）'!$C$6:$U$35,19,FALSE))</f>
        <v/>
      </c>
      <c r="AE30" s="238" t="str">
        <f>IF(AE28="","",VLOOKUP(AE28,'【記載例】シフト記号表（勤務時間帯）'!$C$6:$U$35,19,FALSE))</f>
        <v/>
      </c>
      <c r="AF30" s="239">
        <f>IF(AF28="","",VLOOKUP(AF28,'【記載例】シフト記号表（勤務時間帯）'!$C$6:$U$35,19,FALSE))</f>
        <v>7</v>
      </c>
      <c r="AG30" s="237">
        <f>IF(AG28="","",VLOOKUP(AG28,'【記載例】シフト記号表（勤務時間帯）'!$C$6:$U$35,19,FALSE))</f>
        <v>7</v>
      </c>
      <c r="AH30" s="238" t="str">
        <f>IF(AH28="","",VLOOKUP(AH28,'【記載例】シフト記号表（勤務時間帯）'!$C$6:$U$35,19,FALSE))</f>
        <v/>
      </c>
      <c r="AI30" s="238" t="str">
        <f>IF(AI28="","",VLOOKUP(AI28,'【記載例】シフト記号表（勤務時間帯）'!$C$6:$U$35,19,FALSE))</f>
        <v/>
      </c>
      <c r="AJ30" s="238" t="str">
        <f>IF(AJ28="","",VLOOKUP(AJ28,'【記載例】シフト記号表（勤務時間帯）'!$C$6:$U$35,19,FALSE))</f>
        <v/>
      </c>
      <c r="AK30" s="238" t="str">
        <f>IF(AK28="","",VLOOKUP(AK28,'【記載例】シフト記号表（勤務時間帯）'!$C$6:$U$35,19,FALSE))</f>
        <v/>
      </c>
      <c r="AL30" s="238" t="str">
        <f>IF(AL28="","",VLOOKUP(AL28,'【記載例】シフト記号表（勤務時間帯）'!$C$6:$U$35,19,FALSE))</f>
        <v/>
      </c>
      <c r="AM30" s="239">
        <f>IF(AM28="","",VLOOKUP(AM28,'【記載例】シフト記号表（勤務時間帯）'!$C$6:$U$35,19,FALSE))</f>
        <v>7</v>
      </c>
      <c r="AN30" s="237">
        <f>IF(AN28="","",VLOOKUP(AN28,'【記載例】シフト記号表（勤務時間帯）'!$C$6:$U$35,19,FALSE))</f>
        <v>7</v>
      </c>
      <c r="AO30" s="238" t="str">
        <f>IF(AO28="","",VLOOKUP(AO28,'【記載例】シフト記号表（勤務時間帯）'!$C$6:$U$35,19,FALSE))</f>
        <v/>
      </c>
      <c r="AP30" s="238" t="str">
        <f>IF(AP28="","",VLOOKUP(AP28,'【記載例】シフト記号表（勤務時間帯）'!$C$6:$U$35,19,FALSE))</f>
        <v/>
      </c>
      <c r="AQ30" s="238" t="str">
        <f>IF(AQ28="","",VLOOKUP(AQ28,'【記載例】シフト記号表（勤務時間帯）'!$C$6:$U$35,19,FALSE))</f>
        <v/>
      </c>
      <c r="AR30" s="238" t="str">
        <f>IF(AR28="","",VLOOKUP(AR28,'【記載例】シフト記号表（勤務時間帯）'!$C$6:$U$35,19,FALSE))</f>
        <v/>
      </c>
      <c r="AS30" s="238" t="str">
        <f>IF(AS28="","",VLOOKUP(AS28,'【記載例】シフト記号表（勤務時間帯）'!$C$6:$U$35,19,FALSE))</f>
        <v/>
      </c>
      <c r="AT30" s="239">
        <f>IF(AT28="","",VLOOKUP(AT28,'【記載例】シフト記号表（勤務時間帯）'!$C$6:$U$35,19,FALSE))</f>
        <v>7</v>
      </c>
      <c r="AU30" s="237" t="str">
        <f>IF(AU28="","",VLOOKUP(AU28,'【記載例】シフト記号表（勤務時間帯）'!$C$6:$U$35,19,FALSE))</f>
        <v/>
      </c>
      <c r="AV30" s="238" t="str">
        <f>IF(AV28="","",VLOOKUP(AV28,'【記載例】シフト記号表（勤務時間帯）'!$C$6:$U$35,19,FALSE))</f>
        <v/>
      </c>
      <c r="AW30" s="238" t="str">
        <f>IF(AW28="","",VLOOKUP(AW28,'【記載例】シフト記号表（勤務時間帯）'!$C$6:$U$35,19,FALSE))</f>
        <v/>
      </c>
      <c r="AX30" s="338">
        <f>IF($BB$3="４週",SUM(S30:AT30),IF($BB$3="暦月",SUM(S30:AW30),""))</f>
        <v>56</v>
      </c>
      <c r="AY30" s="339"/>
      <c r="AZ30" s="340">
        <f>IF($BB$3="４週",AX30/4,IF($BB$3="暦月",【記載例】通所介護!AX30/(【記載例】通所介護!$BB$8/7),""))</f>
        <v>14</v>
      </c>
      <c r="BA30" s="341"/>
      <c r="BB30" s="418"/>
      <c r="BC30" s="419"/>
      <c r="BD30" s="419"/>
      <c r="BE30" s="419"/>
      <c r="BF30" s="420"/>
    </row>
    <row r="31" spans="2:58" ht="20.25" customHeight="1" x14ac:dyDescent="0.4">
      <c r="B31" s="359">
        <f>B28+1</f>
        <v>4</v>
      </c>
      <c r="C31" s="308" t="s">
        <v>5</v>
      </c>
      <c r="D31" s="309"/>
      <c r="E31" s="310"/>
      <c r="F31" s="115"/>
      <c r="G31" s="361" t="s">
        <v>108</v>
      </c>
      <c r="H31" s="364" t="s">
        <v>14</v>
      </c>
      <c r="I31" s="365"/>
      <c r="J31" s="365"/>
      <c r="K31" s="366"/>
      <c r="L31" s="371" t="s">
        <v>115</v>
      </c>
      <c r="M31" s="372"/>
      <c r="N31" s="372"/>
      <c r="O31" s="373"/>
      <c r="P31" s="380" t="s">
        <v>49</v>
      </c>
      <c r="Q31" s="381"/>
      <c r="R31" s="382"/>
      <c r="S31" s="107" t="s">
        <v>145</v>
      </c>
      <c r="T31" s="108"/>
      <c r="U31" s="108" t="s">
        <v>145</v>
      </c>
      <c r="V31" s="108" t="s">
        <v>145</v>
      </c>
      <c r="W31" s="108"/>
      <c r="X31" s="108" t="s">
        <v>145</v>
      </c>
      <c r="Y31" s="109"/>
      <c r="Z31" s="107" t="s">
        <v>145</v>
      </c>
      <c r="AA31" s="108"/>
      <c r="AB31" s="108" t="s">
        <v>145</v>
      </c>
      <c r="AC31" s="108" t="s">
        <v>145</v>
      </c>
      <c r="AD31" s="108"/>
      <c r="AE31" s="108" t="s">
        <v>145</v>
      </c>
      <c r="AF31" s="109"/>
      <c r="AG31" s="107" t="s">
        <v>145</v>
      </c>
      <c r="AH31" s="108"/>
      <c r="AI31" s="108" t="s">
        <v>145</v>
      </c>
      <c r="AJ31" s="108" t="s">
        <v>145</v>
      </c>
      <c r="AK31" s="108"/>
      <c r="AL31" s="108" t="s">
        <v>145</v>
      </c>
      <c r="AM31" s="109"/>
      <c r="AN31" s="107" t="s">
        <v>145</v>
      </c>
      <c r="AO31" s="108"/>
      <c r="AP31" s="108" t="s">
        <v>145</v>
      </c>
      <c r="AQ31" s="108" t="s">
        <v>145</v>
      </c>
      <c r="AR31" s="108"/>
      <c r="AS31" s="108" t="s">
        <v>145</v>
      </c>
      <c r="AT31" s="109"/>
      <c r="AU31" s="107"/>
      <c r="AV31" s="108"/>
      <c r="AW31" s="108"/>
      <c r="AX31" s="402"/>
      <c r="AY31" s="403"/>
      <c r="AZ31" s="404"/>
      <c r="BA31" s="405"/>
      <c r="BB31" s="412" t="s">
        <v>125</v>
      </c>
      <c r="BC31" s="413"/>
      <c r="BD31" s="413"/>
      <c r="BE31" s="413"/>
      <c r="BF31" s="414"/>
    </row>
    <row r="32" spans="2:58" ht="20.25" customHeight="1" x14ac:dyDescent="0.4">
      <c r="B32" s="359"/>
      <c r="C32" s="311"/>
      <c r="D32" s="312"/>
      <c r="E32" s="313"/>
      <c r="F32" s="92"/>
      <c r="G32" s="362"/>
      <c r="H32" s="367"/>
      <c r="I32" s="365"/>
      <c r="J32" s="365"/>
      <c r="K32" s="366"/>
      <c r="L32" s="374"/>
      <c r="M32" s="375"/>
      <c r="N32" s="375"/>
      <c r="O32" s="376"/>
      <c r="P32" s="392" t="s">
        <v>15</v>
      </c>
      <c r="Q32" s="393"/>
      <c r="R32" s="394"/>
      <c r="S32" s="234">
        <f>IF(S31="","",VLOOKUP(S31,'【記載例】シフト記号表（勤務時間帯）'!$C$6:$K$35,9,FALSE))</f>
        <v>2</v>
      </c>
      <c r="T32" s="235" t="str">
        <f>IF(T31="","",VLOOKUP(T31,'【記載例】シフト記号表（勤務時間帯）'!$C$6:$K$35,9,FALSE))</f>
        <v/>
      </c>
      <c r="U32" s="235">
        <f>IF(U31="","",VLOOKUP(U31,'【記載例】シフト記号表（勤務時間帯）'!$C$6:$K$35,9,FALSE))</f>
        <v>2</v>
      </c>
      <c r="V32" s="235">
        <f>IF(V31="","",VLOOKUP(V31,'【記載例】シフト記号表（勤務時間帯）'!$C$6:$K$35,9,FALSE))</f>
        <v>2</v>
      </c>
      <c r="W32" s="235" t="str">
        <f>IF(W31="","",VLOOKUP(W31,'【記載例】シフト記号表（勤務時間帯）'!$C$6:$K$35,9,FALSE))</f>
        <v/>
      </c>
      <c r="X32" s="235">
        <f>IF(X31="","",VLOOKUP(X31,'【記載例】シフト記号表（勤務時間帯）'!$C$6:$K$35,9,FALSE))</f>
        <v>2</v>
      </c>
      <c r="Y32" s="236" t="str">
        <f>IF(Y31="","",VLOOKUP(Y31,'【記載例】シフト記号表（勤務時間帯）'!$C$6:$K$35,9,FALSE))</f>
        <v/>
      </c>
      <c r="Z32" s="234">
        <f>IF(Z31="","",VLOOKUP(Z31,'【記載例】シフト記号表（勤務時間帯）'!$C$6:$K$35,9,FALSE))</f>
        <v>2</v>
      </c>
      <c r="AA32" s="235" t="str">
        <f>IF(AA31="","",VLOOKUP(AA31,'【記載例】シフト記号表（勤務時間帯）'!$C$6:$K$35,9,FALSE))</f>
        <v/>
      </c>
      <c r="AB32" s="235">
        <f>IF(AB31="","",VLOOKUP(AB31,'【記載例】シフト記号表（勤務時間帯）'!$C$6:$K$35,9,FALSE))</f>
        <v>2</v>
      </c>
      <c r="AC32" s="235">
        <f>IF(AC31="","",VLOOKUP(AC31,'【記載例】シフト記号表（勤務時間帯）'!$C$6:$K$35,9,FALSE))</f>
        <v>2</v>
      </c>
      <c r="AD32" s="235" t="str">
        <f>IF(AD31="","",VLOOKUP(AD31,'【記載例】シフト記号表（勤務時間帯）'!$C$6:$K$35,9,FALSE))</f>
        <v/>
      </c>
      <c r="AE32" s="235">
        <f>IF(AE31="","",VLOOKUP(AE31,'【記載例】シフト記号表（勤務時間帯）'!$C$6:$K$35,9,FALSE))</f>
        <v>2</v>
      </c>
      <c r="AF32" s="236" t="str">
        <f>IF(AF31="","",VLOOKUP(AF31,'【記載例】シフト記号表（勤務時間帯）'!$C$6:$K$35,9,FALSE))</f>
        <v/>
      </c>
      <c r="AG32" s="234">
        <f>IF(AG31="","",VLOOKUP(AG31,'【記載例】シフト記号表（勤務時間帯）'!$C$6:$K$35,9,FALSE))</f>
        <v>2</v>
      </c>
      <c r="AH32" s="235" t="str">
        <f>IF(AH31="","",VLOOKUP(AH31,'【記載例】シフト記号表（勤務時間帯）'!$C$6:$K$35,9,FALSE))</f>
        <v/>
      </c>
      <c r="AI32" s="235">
        <f>IF(AI31="","",VLOOKUP(AI31,'【記載例】シフト記号表（勤務時間帯）'!$C$6:$K$35,9,FALSE))</f>
        <v>2</v>
      </c>
      <c r="AJ32" s="235">
        <f>IF(AJ31="","",VLOOKUP(AJ31,'【記載例】シフト記号表（勤務時間帯）'!$C$6:$K$35,9,FALSE))</f>
        <v>2</v>
      </c>
      <c r="AK32" s="235" t="str">
        <f>IF(AK31="","",VLOOKUP(AK31,'【記載例】シフト記号表（勤務時間帯）'!$C$6:$K$35,9,FALSE))</f>
        <v/>
      </c>
      <c r="AL32" s="235">
        <f>IF(AL31="","",VLOOKUP(AL31,'【記載例】シフト記号表（勤務時間帯）'!$C$6:$K$35,9,FALSE))</f>
        <v>2</v>
      </c>
      <c r="AM32" s="236" t="str">
        <f>IF(AM31="","",VLOOKUP(AM31,'【記載例】シフト記号表（勤務時間帯）'!$C$6:$K$35,9,FALSE))</f>
        <v/>
      </c>
      <c r="AN32" s="234">
        <f>IF(AN31="","",VLOOKUP(AN31,'【記載例】シフト記号表（勤務時間帯）'!$C$6:$K$35,9,FALSE))</f>
        <v>2</v>
      </c>
      <c r="AO32" s="235" t="str">
        <f>IF(AO31="","",VLOOKUP(AO31,'【記載例】シフト記号表（勤務時間帯）'!$C$6:$K$35,9,FALSE))</f>
        <v/>
      </c>
      <c r="AP32" s="235">
        <f>IF(AP31="","",VLOOKUP(AP31,'【記載例】シフト記号表（勤務時間帯）'!$C$6:$K$35,9,FALSE))</f>
        <v>2</v>
      </c>
      <c r="AQ32" s="235">
        <f>IF(AQ31="","",VLOOKUP(AQ31,'【記載例】シフト記号表（勤務時間帯）'!$C$6:$K$35,9,FALSE))</f>
        <v>2</v>
      </c>
      <c r="AR32" s="235" t="str">
        <f>IF(AR31="","",VLOOKUP(AR31,'【記載例】シフト記号表（勤務時間帯）'!$C$6:$K$35,9,FALSE))</f>
        <v/>
      </c>
      <c r="AS32" s="235">
        <f>IF(AS31="","",VLOOKUP(AS31,'【記載例】シフト記号表（勤務時間帯）'!$C$6:$K$35,9,FALSE))</f>
        <v>2</v>
      </c>
      <c r="AT32" s="236" t="str">
        <f>IF(AT31="","",VLOOKUP(AT31,'【記載例】シフト記号表（勤務時間帯）'!$C$6:$K$35,9,FALSE))</f>
        <v/>
      </c>
      <c r="AU32" s="234" t="str">
        <f>IF(AU31="","",VLOOKUP(AU31,'【記載例】シフト記号表（勤務時間帯）'!$C$6:$K$35,9,FALSE))</f>
        <v/>
      </c>
      <c r="AV32" s="235" t="str">
        <f>IF(AV31="","",VLOOKUP(AV31,'【記載例】シフト記号表（勤務時間帯）'!$C$6:$K$35,9,FALSE))</f>
        <v/>
      </c>
      <c r="AW32" s="235" t="str">
        <f>IF(AW31="","",VLOOKUP(AW31,'【記載例】シフト記号表（勤務時間帯）'!$C$6:$K$35,9,FALSE))</f>
        <v/>
      </c>
      <c r="AX32" s="395">
        <f>IF($BB$3="４週",SUM(S32:AT32),IF($BB$3="暦月",SUM(S32:AW32),""))</f>
        <v>32</v>
      </c>
      <c r="AY32" s="396"/>
      <c r="AZ32" s="397">
        <f>IF($BB$3="４週",AX32/4,IF($BB$3="暦月",【記載例】通所介護!AX32/(【記載例】通所介護!$BB$8/7),""))</f>
        <v>8</v>
      </c>
      <c r="BA32" s="398"/>
      <c r="BB32" s="415"/>
      <c r="BC32" s="416"/>
      <c r="BD32" s="416"/>
      <c r="BE32" s="416"/>
      <c r="BF32" s="417"/>
    </row>
    <row r="33" spans="2:58" ht="20.25" customHeight="1" x14ac:dyDescent="0.4">
      <c r="B33" s="359"/>
      <c r="C33" s="314"/>
      <c r="D33" s="315"/>
      <c r="E33" s="316"/>
      <c r="F33" s="92" t="str">
        <f>C31</f>
        <v>看護職員</v>
      </c>
      <c r="G33" s="410"/>
      <c r="H33" s="367"/>
      <c r="I33" s="365"/>
      <c r="J33" s="365"/>
      <c r="K33" s="366"/>
      <c r="L33" s="411"/>
      <c r="M33" s="390"/>
      <c r="N33" s="390"/>
      <c r="O33" s="391"/>
      <c r="P33" s="399" t="s">
        <v>50</v>
      </c>
      <c r="Q33" s="400"/>
      <c r="R33" s="401"/>
      <c r="S33" s="237">
        <f>IF(S31="","",VLOOKUP(S31,'【記載例】シフト記号表（勤務時間帯）'!$C$6:$U$35,19,FALSE))</f>
        <v>1</v>
      </c>
      <c r="T33" s="238" t="str">
        <f>IF(T31="","",VLOOKUP(T31,'【記載例】シフト記号表（勤務時間帯）'!$C$6:$U$35,19,FALSE))</f>
        <v/>
      </c>
      <c r="U33" s="238">
        <f>IF(U31="","",VLOOKUP(U31,'【記載例】シフト記号表（勤務時間帯）'!$C$6:$U$35,19,FALSE))</f>
        <v>1</v>
      </c>
      <c r="V33" s="238">
        <f>IF(V31="","",VLOOKUP(V31,'【記載例】シフト記号表（勤務時間帯）'!$C$6:$U$35,19,FALSE))</f>
        <v>1</v>
      </c>
      <c r="W33" s="238" t="str">
        <f>IF(W31="","",VLOOKUP(W31,'【記載例】シフト記号表（勤務時間帯）'!$C$6:$U$35,19,FALSE))</f>
        <v/>
      </c>
      <c r="X33" s="238">
        <f>IF(X31="","",VLOOKUP(X31,'【記載例】シフト記号表（勤務時間帯）'!$C$6:$U$35,19,FALSE))</f>
        <v>1</v>
      </c>
      <c r="Y33" s="239" t="str">
        <f>IF(Y31="","",VLOOKUP(Y31,'【記載例】シフト記号表（勤務時間帯）'!$C$6:$U$35,19,FALSE))</f>
        <v/>
      </c>
      <c r="Z33" s="237">
        <f>IF(Z31="","",VLOOKUP(Z31,'【記載例】シフト記号表（勤務時間帯）'!$C$6:$U$35,19,FALSE))</f>
        <v>1</v>
      </c>
      <c r="AA33" s="238" t="str">
        <f>IF(AA31="","",VLOOKUP(AA31,'【記載例】シフト記号表（勤務時間帯）'!$C$6:$U$35,19,FALSE))</f>
        <v/>
      </c>
      <c r="AB33" s="238">
        <f>IF(AB31="","",VLOOKUP(AB31,'【記載例】シフト記号表（勤務時間帯）'!$C$6:$U$35,19,FALSE))</f>
        <v>1</v>
      </c>
      <c r="AC33" s="238">
        <f>IF(AC31="","",VLOOKUP(AC31,'【記載例】シフト記号表（勤務時間帯）'!$C$6:$U$35,19,FALSE))</f>
        <v>1</v>
      </c>
      <c r="AD33" s="238" t="str">
        <f>IF(AD31="","",VLOOKUP(AD31,'【記載例】シフト記号表（勤務時間帯）'!$C$6:$U$35,19,FALSE))</f>
        <v/>
      </c>
      <c r="AE33" s="238">
        <f>IF(AE31="","",VLOOKUP(AE31,'【記載例】シフト記号表（勤務時間帯）'!$C$6:$U$35,19,FALSE))</f>
        <v>1</v>
      </c>
      <c r="AF33" s="239" t="str">
        <f>IF(AF31="","",VLOOKUP(AF31,'【記載例】シフト記号表（勤務時間帯）'!$C$6:$U$35,19,FALSE))</f>
        <v/>
      </c>
      <c r="AG33" s="237">
        <f>IF(AG31="","",VLOOKUP(AG31,'【記載例】シフト記号表（勤務時間帯）'!$C$6:$U$35,19,FALSE))</f>
        <v>1</v>
      </c>
      <c r="AH33" s="238" t="str">
        <f>IF(AH31="","",VLOOKUP(AH31,'【記載例】シフト記号表（勤務時間帯）'!$C$6:$U$35,19,FALSE))</f>
        <v/>
      </c>
      <c r="AI33" s="238">
        <f>IF(AI31="","",VLOOKUP(AI31,'【記載例】シフト記号表（勤務時間帯）'!$C$6:$U$35,19,FALSE))</f>
        <v>1</v>
      </c>
      <c r="AJ33" s="238">
        <f>IF(AJ31="","",VLOOKUP(AJ31,'【記載例】シフト記号表（勤務時間帯）'!$C$6:$U$35,19,FALSE))</f>
        <v>1</v>
      </c>
      <c r="AK33" s="238" t="str">
        <f>IF(AK31="","",VLOOKUP(AK31,'【記載例】シフト記号表（勤務時間帯）'!$C$6:$U$35,19,FALSE))</f>
        <v/>
      </c>
      <c r="AL33" s="238">
        <f>IF(AL31="","",VLOOKUP(AL31,'【記載例】シフト記号表（勤務時間帯）'!$C$6:$U$35,19,FALSE))</f>
        <v>1</v>
      </c>
      <c r="AM33" s="239" t="str">
        <f>IF(AM31="","",VLOOKUP(AM31,'【記載例】シフト記号表（勤務時間帯）'!$C$6:$U$35,19,FALSE))</f>
        <v/>
      </c>
      <c r="AN33" s="237">
        <f>IF(AN31="","",VLOOKUP(AN31,'【記載例】シフト記号表（勤務時間帯）'!$C$6:$U$35,19,FALSE))</f>
        <v>1</v>
      </c>
      <c r="AO33" s="238" t="str">
        <f>IF(AO31="","",VLOOKUP(AO31,'【記載例】シフト記号表（勤務時間帯）'!$C$6:$U$35,19,FALSE))</f>
        <v/>
      </c>
      <c r="AP33" s="238">
        <f>IF(AP31="","",VLOOKUP(AP31,'【記載例】シフト記号表（勤務時間帯）'!$C$6:$U$35,19,FALSE))</f>
        <v>1</v>
      </c>
      <c r="AQ33" s="238">
        <f>IF(AQ31="","",VLOOKUP(AQ31,'【記載例】シフト記号表（勤務時間帯）'!$C$6:$U$35,19,FALSE))</f>
        <v>1</v>
      </c>
      <c r="AR33" s="238" t="str">
        <f>IF(AR31="","",VLOOKUP(AR31,'【記載例】シフト記号表（勤務時間帯）'!$C$6:$U$35,19,FALSE))</f>
        <v/>
      </c>
      <c r="AS33" s="238">
        <f>IF(AS31="","",VLOOKUP(AS31,'【記載例】シフト記号表（勤務時間帯）'!$C$6:$U$35,19,FALSE))</f>
        <v>1</v>
      </c>
      <c r="AT33" s="239" t="str">
        <f>IF(AT31="","",VLOOKUP(AT31,'【記載例】シフト記号表（勤務時間帯）'!$C$6:$U$35,19,FALSE))</f>
        <v/>
      </c>
      <c r="AU33" s="237" t="str">
        <f>IF(AU31="","",VLOOKUP(AU31,'【記載例】シフト記号表（勤務時間帯）'!$C$6:$U$35,19,FALSE))</f>
        <v/>
      </c>
      <c r="AV33" s="238" t="str">
        <f>IF(AV31="","",VLOOKUP(AV31,'【記載例】シフト記号表（勤務時間帯）'!$C$6:$U$35,19,FALSE))</f>
        <v/>
      </c>
      <c r="AW33" s="238" t="str">
        <f>IF(AW31="","",VLOOKUP(AW31,'【記載例】シフト記号表（勤務時間帯）'!$C$6:$U$35,19,FALSE))</f>
        <v/>
      </c>
      <c r="AX33" s="338">
        <f>IF($BB$3="４週",SUM(S33:AT33),IF($BB$3="暦月",SUM(S33:AW33),""))</f>
        <v>16</v>
      </c>
      <c r="AY33" s="339"/>
      <c r="AZ33" s="340">
        <f>IF($BB$3="４週",AX33/4,IF($BB$3="暦月",【記載例】通所介護!AX33/(【記載例】通所介護!$BB$8/7),""))</f>
        <v>4</v>
      </c>
      <c r="BA33" s="341"/>
      <c r="BB33" s="418"/>
      <c r="BC33" s="419"/>
      <c r="BD33" s="419"/>
      <c r="BE33" s="419"/>
      <c r="BF33" s="420"/>
    </row>
    <row r="34" spans="2:58" ht="20.25" customHeight="1" x14ac:dyDescent="0.4">
      <c r="B34" s="359">
        <f>B31+1</f>
        <v>5</v>
      </c>
      <c r="C34" s="308" t="s">
        <v>5</v>
      </c>
      <c r="D34" s="309"/>
      <c r="E34" s="310"/>
      <c r="F34" s="115"/>
      <c r="G34" s="361" t="s">
        <v>196</v>
      </c>
      <c r="H34" s="364" t="s">
        <v>6</v>
      </c>
      <c r="I34" s="365"/>
      <c r="J34" s="365"/>
      <c r="K34" s="366"/>
      <c r="L34" s="371" t="s">
        <v>117</v>
      </c>
      <c r="M34" s="372"/>
      <c r="N34" s="372"/>
      <c r="O34" s="373"/>
      <c r="P34" s="380" t="s">
        <v>49</v>
      </c>
      <c r="Q34" s="381"/>
      <c r="R34" s="382"/>
      <c r="S34" s="107"/>
      <c r="T34" s="108" t="s">
        <v>145</v>
      </c>
      <c r="U34" s="108"/>
      <c r="V34" s="108"/>
      <c r="W34" s="108" t="s">
        <v>145</v>
      </c>
      <c r="X34" s="108"/>
      <c r="Y34" s="109" t="s">
        <v>145</v>
      </c>
      <c r="Z34" s="107"/>
      <c r="AA34" s="108" t="s">
        <v>145</v>
      </c>
      <c r="AB34" s="108"/>
      <c r="AC34" s="108"/>
      <c r="AD34" s="108" t="s">
        <v>145</v>
      </c>
      <c r="AE34" s="108"/>
      <c r="AF34" s="109" t="s">
        <v>145</v>
      </c>
      <c r="AG34" s="107"/>
      <c r="AH34" s="108" t="s">
        <v>145</v>
      </c>
      <c r="AI34" s="108"/>
      <c r="AJ34" s="108"/>
      <c r="AK34" s="108" t="s">
        <v>145</v>
      </c>
      <c r="AL34" s="108"/>
      <c r="AM34" s="109" t="s">
        <v>145</v>
      </c>
      <c r="AN34" s="107"/>
      <c r="AO34" s="108" t="s">
        <v>145</v>
      </c>
      <c r="AP34" s="108"/>
      <c r="AQ34" s="108"/>
      <c r="AR34" s="108" t="s">
        <v>145</v>
      </c>
      <c r="AS34" s="108"/>
      <c r="AT34" s="109" t="s">
        <v>145</v>
      </c>
      <c r="AU34" s="107"/>
      <c r="AV34" s="108"/>
      <c r="AW34" s="108"/>
      <c r="AX34" s="402"/>
      <c r="AY34" s="403"/>
      <c r="AZ34" s="404"/>
      <c r="BA34" s="405"/>
      <c r="BB34" s="412" t="s">
        <v>120</v>
      </c>
      <c r="BC34" s="413"/>
      <c r="BD34" s="413"/>
      <c r="BE34" s="413"/>
      <c r="BF34" s="414"/>
    </row>
    <row r="35" spans="2:58" ht="20.25" customHeight="1" x14ac:dyDescent="0.4">
      <c r="B35" s="359"/>
      <c r="C35" s="311"/>
      <c r="D35" s="312"/>
      <c r="E35" s="313"/>
      <c r="F35" s="92"/>
      <c r="G35" s="362"/>
      <c r="H35" s="367"/>
      <c r="I35" s="365"/>
      <c r="J35" s="365"/>
      <c r="K35" s="366"/>
      <c r="L35" s="374"/>
      <c r="M35" s="375"/>
      <c r="N35" s="375"/>
      <c r="O35" s="376"/>
      <c r="P35" s="392" t="s">
        <v>15</v>
      </c>
      <c r="Q35" s="393"/>
      <c r="R35" s="394"/>
      <c r="S35" s="234" t="str">
        <f>IF(S34="","",VLOOKUP(S34,'【記載例】シフト記号表（勤務時間帯）'!$C$6:$K$35,9,FALSE))</f>
        <v/>
      </c>
      <c r="T35" s="235">
        <f>IF(T34="","",VLOOKUP(T34,'【記載例】シフト記号表（勤務時間帯）'!$C$6:$K$35,9,FALSE))</f>
        <v>2</v>
      </c>
      <c r="U35" s="235" t="str">
        <f>IF(U34="","",VLOOKUP(U34,'【記載例】シフト記号表（勤務時間帯）'!$C$6:$K$35,9,FALSE))</f>
        <v/>
      </c>
      <c r="V35" s="235" t="str">
        <f>IF(V34="","",VLOOKUP(V34,'【記載例】シフト記号表（勤務時間帯）'!$C$6:$K$35,9,FALSE))</f>
        <v/>
      </c>
      <c r="W35" s="235">
        <f>IF(W34="","",VLOOKUP(W34,'【記載例】シフト記号表（勤務時間帯）'!$C$6:$K$35,9,FALSE))</f>
        <v>2</v>
      </c>
      <c r="X35" s="235" t="str">
        <f>IF(X34="","",VLOOKUP(X34,'【記載例】シフト記号表（勤務時間帯）'!$C$6:$K$35,9,FALSE))</f>
        <v/>
      </c>
      <c r="Y35" s="236">
        <f>IF(Y34="","",VLOOKUP(Y34,'【記載例】シフト記号表（勤務時間帯）'!$C$6:$K$35,9,FALSE))</f>
        <v>2</v>
      </c>
      <c r="Z35" s="234" t="str">
        <f>IF(Z34="","",VLOOKUP(Z34,'【記載例】シフト記号表（勤務時間帯）'!$C$6:$K$35,9,FALSE))</f>
        <v/>
      </c>
      <c r="AA35" s="235">
        <f>IF(AA34="","",VLOOKUP(AA34,'【記載例】シフト記号表（勤務時間帯）'!$C$6:$K$35,9,FALSE))</f>
        <v>2</v>
      </c>
      <c r="AB35" s="235" t="str">
        <f>IF(AB34="","",VLOOKUP(AB34,'【記載例】シフト記号表（勤務時間帯）'!$C$6:$K$35,9,FALSE))</f>
        <v/>
      </c>
      <c r="AC35" s="235" t="str">
        <f>IF(AC34="","",VLOOKUP(AC34,'【記載例】シフト記号表（勤務時間帯）'!$C$6:$K$35,9,FALSE))</f>
        <v/>
      </c>
      <c r="AD35" s="235">
        <f>IF(AD34="","",VLOOKUP(AD34,'【記載例】シフト記号表（勤務時間帯）'!$C$6:$K$35,9,FALSE))</f>
        <v>2</v>
      </c>
      <c r="AE35" s="235" t="str">
        <f>IF(AE34="","",VLOOKUP(AE34,'【記載例】シフト記号表（勤務時間帯）'!$C$6:$K$35,9,FALSE))</f>
        <v/>
      </c>
      <c r="AF35" s="236">
        <f>IF(AF34="","",VLOOKUP(AF34,'【記載例】シフト記号表（勤務時間帯）'!$C$6:$K$35,9,FALSE))</f>
        <v>2</v>
      </c>
      <c r="AG35" s="234" t="str">
        <f>IF(AG34="","",VLOOKUP(AG34,'【記載例】シフト記号表（勤務時間帯）'!$C$6:$K$35,9,FALSE))</f>
        <v/>
      </c>
      <c r="AH35" s="235">
        <f>IF(AH34="","",VLOOKUP(AH34,'【記載例】シフト記号表（勤務時間帯）'!$C$6:$K$35,9,FALSE))</f>
        <v>2</v>
      </c>
      <c r="AI35" s="235" t="str">
        <f>IF(AI34="","",VLOOKUP(AI34,'【記載例】シフト記号表（勤務時間帯）'!$C$6:$K$35,9,FALSE))</f>
        <v/>
      </c>
      <c r="AJ35" s="235" t="str">
        <f>IF(AJ34="","",VLOOKUP(AJ34,'【記載例】シフト記号表（勤務時間帯）'!$C$6:$K$35,9,FALSE))</f>
        <v/>
      </c>
      <c r="AK35" s="235">
        <f>IF(AK34="","",VLOOKUP(AK34,'【記載例】シフト記号表（勤務時間帯）'!$C$6:$K$35,9,FALSE))</f>
        <v>2</v>
      </c>
      <c r="AL35" s="235" t="str">
        <f>IF(AL34="","",VLOOKUP(AL34,'【記載例】シフト記号表（勤務時間帯）'!$C$6:$K$35,9,FALSE))</f>
        <v/>
      </c>
      <c r="AM35" s="236">
        <f>IF(AM34="","",VLOOKUP(AM34,'【記載例】シフト記号表（勤務時間帯）'!$C$6:$K$35,9,FALSE))</f>
        <v>2</v>
      </c>
      <c r="AN35" s="234" t="str">
        <f>IF(AN34="","",VLOOKUP(AN34,'【記載例】シフト記号表（勤務時間帯）'!$C$6:$K$35,9,FALSE))</f>
        <v/>
      </c>
      <c r="AO35" s="235">
        <f>IF(AO34="","",VLOOKUP(AO34,'【記載例】シフト記号表（勤務時間帯）'!$C$6:$K$35,9,FALSE))</f>
        <v>2</v>
      </c>
      <c r="AP35" s="235" t="str">
        <f>IF(AP34="","",VLOOKUP(AP34,'【記載例】シフト記号表（勤務時間帯）'!$C$6:$K$35,9,FALSE))</f>
        <v/>
      </c>
      <c r="AQ35" s="235" t="str">
        <f>IF(AQ34="","",VLOOKUP(AQ34,'【記載例】シフト記号表（勤務時間帯）'!$C$6:$K$35,9,FALSE))</f>
        <v/>
      </c>
      <c r="AR35" s="235">
        <f>IF(AR34="","",VLOOKUP(AR34,'【記載例】シフト記号表（勤務時間帯）'!$C$6:$K$35,9,FALSE))</f>
        <v>2</v>
      </c>
      <c r="AS35" s="235" t="str">
        <f>IF(AS34="","",VLOOKUP(AS34,'【記載例】シフト記号表（勤務時間帯）'!$C$6:$K$35,9,FALSE))</f>
        <v/>
      </c>
      <c r="AT35" s="236">
        <f>IF(AT34="","",VLOOKUP(AT34,'【記載例】シフト記号表（勤務時間帯）'!$C$6:$K$35,9,FALSE))</f>
        <v>2</v>
      </c>
      <c r="AU35" s="234" t="str">
        <f>IF(AU34="","",VLOOKUP(AU34,'【記載例】シフト記号表（勤務時間帯）'!$C$6:$K$35,9,FALSE))</f>
        <v/>
      </c>
      <c r="AV35" s="235" t="str">
        <f>IF(AV34="","",VLOOKUP(AV34,'【記載例】シフト記号表（勤務時間帯）'!$C$6:$K$35,9,FALSE))</f>
        <v/>
      </c>
      <c r="AW35" s="235" t="str">
        <f>IF(AW34="","",VLOOKUP(AW34,'【記載例】シフト記号表（勤務時間帯）'!$C$6:$K$35,9,FALSE))</f>
        <v/>
      </c>
      <c r="AX35" s="395">
        <f>IF($BB$3="４週",SUM(S35:AT35),IF($BB$3="暦月",SUM(S35:AW35),""))</f>
        <v>24</v>
      </c>
      <c r="AY35" s="396"/>
      <c r="AZ35" s="397">
        <f>IF($BB$3="４週",AX35/4,IF($BB$3="暦月",【記載例】通所介護!AX35/(【記載例】通所介護!$BB$8/7),""))</f>
        <v>6</v>
      </c>
      <c r="BA35" s="398"/>
      <c r="BB35" s="415"/>
      <c r="BC35" s="416"/>
      <c r="BD35" s="416"/>
      <c r="BE35" s="416"/>
      <c r="BF35" s="417"/>
    </row>
    <row r="36" spans="2:58" ht="20.25" customHeight="1" x14ac:dyDescent="0.4">
      <c r="B36" s="359"/>
      <c r="C36" s="314"/>
      <c r="D36" s="315"/>
      <c r="E36" s="316"/>
      <c r="F36" s="92" t="str">
        <f>C34</f>
        <v>看護職員</v>
      </c>
      <c r="G36" s="410"/>
      <c r="H36" s="367"/>
      <c r="I36" s="365"/>
      <c r="J36" s="365"/>
      <c r="K36" s="366"/>
      <c r="L36" s="411"/>
      <c r="M36" s="390"/>
      <c r="N36" s="390"/>
      <c r="O36" s="391"/>
      <c r="P36" s="399" t="s">
        <v>50</v>
      </c>
      <c r="Q36" s="400"/>
      <c r="R36" s="401"/>
      <c r="S36" s="237" t="str">
        <f>IF(S34="","",VLOOKUP(S34,'【記載例】シフト記号表（勤務時間帯）'!$C$6:$U$35,19,FALSE))</f>
        <v/>
      </c>
      <c r="T36" s="238">
        <f>IF(T34="","",VLOOKUP(T34,'【記載例】シフト記号表（勤務時間帯）'!$C$6:$U$35,19,FALSE))</f>
        <v>1</v>
      </c>
      <c r="U36" s="238" t="str">
        <f>IF(U34="","",VLOOKUP(U34,'【記載例】シフト記号表（勤務時間帯）'!$C$6:$U$35,19,FALSE))</f>
        <v/>
      </c>
      <c r="V36" s="238" t="str">
        <f>IF(V34="","",VLOOKUP(V34,'【記載例】シフト記号表（勤務時間帯）'!$C$6:$U$35,19,FALSE))</f>
        <v/>
      </c>
      <c r="W36" s="238">
        <f>IF(W34="","",VLOOKUP(W34,'【記載例】シフト記号表（勤務時間帯）'!$C$6:$U$35,19,FALSE))</f>
        <v>1</v>
      </c>
      <c r="X36" s="238" t="str">
        <f>IF(X34="","",VLOOKUP(X34,'【記載例】シフト記号表（勤務時間帯）'!$C$6:$U$35,19,FALSE))</f>
        <v/>
      </c>
      <c r="Y36" s="239">
        <f>IF(Y34="","",VLOOKUP(Y34,'【記載例】シフト記号表（勤務時間帯）'!$C$6:$U$35,19,FALSE))</f>
        <v>1</v>
      </c>
      <c r="Z36" s="237" t="str">
        <f>IF(Z34="","",VLOOKUP(Z34,'【記載例】シフト記号表（勤務時間帯）'!$C$6:$U$35,19,FALSE))</f>
        <v/>
      </c>
      <c r="AA36" s="238">
        <f>IF(AA34="","",VLOOKUP(AA34,'【記載例】シフト記号表（勤務時間帯）'!$C$6:$U$35,19,FALSE))</f>
        <v>1</v>
      </c>
      <c r="AB36" s="238" t="str">
        <f>IF(AB34="","",VLOOKUP(AB34,'【記載例】シフト記号表（勤務時間帯）'!$C$6:$U$35,19,FALSE))</f>
        <v/>
      </c>
      <c r="AC36" s="238" t="str">
        <f>IF(AC34="","",VLOOKUP(AC34,'【記載例】シフト記号表（勤務時間帯）'!$C$6:$U$35,19,FALSE))</f>
        <v/>
      </c>
      <c r="AD36" s="238">
        <f>IF(AD34="","",VLOOKUP(AD34,'【記載例】シフト記号表（勤務時間帯）'!$C$6:$U$35,19,FALSE))</f>
        <v>1</v>
      </c>
      <c r="AE36" s="238" t="str">
        <f>IF(AE34="","",VLOOKUP(AE34,'【記載例】シフト記号表（勤務時間帯）'!$C$6:$U$35,19,FALSE))</f>
        <v/>
      </c>
      <c r="AF36" s="239">
        <f>IF(AF34="","",VLOOKUP(AF34,'【記載例】シフト記号表（勤務時間帯）'!$C$6:$U$35,19,FALSE))</f>
        <v>1</v>
      </c>
      <c r="AG36" s="237" t="str">
        <f>IF(AG34="","",VLOOKUP(AG34,'【記載例】シフト記号表（勤務時間帯）'!$C$6:$U$35,19,FALSE))</f>
        <v/>
      </c>
      <c r="AH36" s="238">
        <f>IF(AH34="","",VLOOKUP(AH34,'【記載例】シフト記号表（勤務時間帯）'!$C$6:$U$35,19,FALSE))</f>
        <v>1</v>
      </c>
      <c r="AI36" s="238" t="str">
        <f>IF(AI34="","",VLOOKUP(AI34,'【記載例】シフト記号表（勤務時間帯）'!$C$6:$U$35,19,FALSE))</f>
        <v/>
      </c>
      <c r="AJ36" s="238" t="str">
        <f>IF(AJ34="","",VLOOKUP(AJ34,'【記載例】シフト記号表（勤務時間帯）'!$C$6:$U$35,19,FALSE))</f>
        <v/>
      </c>
      <c r="AK36" s="238">
        <f>IF(AK34="","",VLOOKUP(AK34,'【記載例】シフト記号表（勤務時間帯）'!$C$6:$U$35,19,FALSE))</f>
        <v>1</v>
      </c>
      <c r="AL36" s="238" t="str">
        <f>IF(AL34="","",VLOOKUP(AL34,'【記載例】シフト記号表（勤務時間帯）'!$C$6:$U$35,19,FALSE))</f>
        <v/>
      </c>
      <c r="AM36" s="239">
        <f>IF(AM34="","",VLOOKUP(AM34,'【記載例】シフト記号表（勤務時間帯）'!$C$6:$U$35,19,FALSE))</f>
        <v>1</v>
      </c>
      <c r="AN36" s="237" t="str">
        <f>IF(AN34="","",VLOOKUP(AN34,'【記載例】シフト記号表（勤務時間帯）'!$C$6:$U$35,19,FALSE))</f>
        <v/>
      </c>
      <c r="AO36" s="238">
        <f>IF(AO34="","",VLOOKUP(AO34,'【記載例】シフト記号表（勤務時間帯）'!$C$6:$U$35,19,FALSE))</f>
        <v>1</v>
      </c>
      <c r="AP36" s="238" t="str">
        <f>IF(AP34="","",VLOOKUP(AP34,'【記載例】シフト記号表（勤務時間帯）'!$C$6:$U$35,19,FALSE))</f>
        <v/>
      </c>
      <c r="AQ36" s="238" t="str">
        <f>IF(AQ34="","",VLOOKUP(AQ34,'【記載例】シフト記号表（勤務時間帯）'!$C$6:$U$35,19,FALSE))</f>
        <v/>
      </c>
      <c r="AR36" s="238">
        <f>IF(AR34="","",VLOOKUP(AR34,'【記載例】シフト記号表（勤務時間帯）'!$C$6:$U$35,19,FALSE))</f>
        <v>1</v>
      </c>
      <c r="AS36" s="238" t="str">
        <f>IF(AS34="","",VLOOKUP(AS34,'【記載例】シフト記号表（勤務時間帯）'!$C$6:$U$35,19,FALSE))</f>
        <v/>
      </c>
      <c r="AT36" s="239">
        <f>IF(AT34="","",VLOOKUP(AT34,'【記載例】シフト記号表（勤務時間帯）'!$C$6:$U$35,19,FALSE))</f>
        <v>1</v>
      </c>
      <c r="AU36" s="237" t="str">
        <f>IF(AU34="","",VLOOKUP(AU34,'【記載例】シフト記号表（勤務時間帯）'!$C$6:$U$35,19,FALSE))</f>
        <v/>
      </c>
      <c r="AV36" s="238" t="str">
        <f>IF(AV34="","",VLOOKUP(AV34,'【記載例】シフト記号表（勤務時間帯）'!$C$6:$U$35,19,FALSE))</f>
        <v/>
      </c>
      <c r="AW36" s="238" t="str">
        <f>IF(AW34="","",VLOOKUP(AW34,'【記載例】シフト記号表（勤務時間帯）'!$C$6:$U$35,19,FALSE))</f>
        <v/>
      </c>
      <c r="AX36" s="338">
        <f>IF($BB$3="４週",SUM(S36:AT36),IF($BB$3="暦月",SUM(S36:AW36),""))</f>
        <v>12</v>
      </c>
      <c r="AY36" s="339"/>
      <c r="AZ36" s="340">
        <f>IF($BB$3="４週",AX36/4,IF($BB$3="暦月",【記載例】通所介護!AX36/(【記載例】通所介護!$BB$8/7),""))</f>
        <v>3</v>
      </c>
      <c r="BA36" s="341"/>
      <c r="BB36" s="418"/>
      <c r="BC36" s="419"/>
      <c r="BD36" s="419"/>
      <c r="BE36" s="419"/>
      <c r="BF36" s="420"/>
    </row>
    <row r="37" spans="2:58" ht="20.25" customHeight="1" x14ac:dyDescent="0.4">
      <c r="B37" s="359">
        <f>B34+1</f>
        <v>6</v>
      </c>
      <c r="C37" s="308" t="s">
        <v>61</v>
      </c>
      <c r="D37" s="309"/>
      <c r="E37" s="310"/>
      <c r="F37" s="115"/>
      <c r="G37" s="361" t="s">
        <v>108</v>
      </c>
      <c r="H37" s="364" t="s">
        <v>92</v>
      </c>
      <c r="I37" s="365"/>
      <c r="J37" s="365"/>
      <c r="K37" s="366"/>
      <c r="L37" s="371" t="s">
        <v>114</v>
      </c>
      <c r="M37" s="372"/>
      <c r="N37" s="372"/>
      <c r="O37" s="373"/>
      <c r="P37" s="380" t="s">
        <v>49</v>
      </c>
      <c r="Q37" s="381"/>
      <c r="R37" s="382"/>
      <c r="S37" s="107"/>
      <c r="T37" s="108" t="s">
        <v>144</v>
      </c>
      <c r="U37" s="108" t="s">
        <v>144</v>
      </c>
      <c r="V37" s="108"/>
      <c r="W37" s="108"/>
      <c r="X37" s="108" t="s">
        <v>144</v>
      </c>
      <c r="Y37" s="109"/>
      <c r="Z37" s="107"/>
      <c r="AA37" s="108" t="s">
        <v>144</v>
      </c>
      <c r="AB37" s="108" t="s">
        <v>144</v>
      </c>
      <c r="AC37" s="108"/>
      <c r="AD37" s="108"/>
      <c r="AE37" s="108" t="s">
        <v>144</v>
      </c>
      <c r="AF37" s="109"/>
      <c r="AG37" s="107"/>
      <c r="AH37" s="108" t="s">
        <v>144</v>
      </c>
      <c r="AI37" s="108" t="s">
        <v>144</v>
      </c>
      <c r="AJ37" s="108"/>
      <c r="AK37" s="108"/>
      <c r="AL37" s="108" t="s">
        <v>144</v>
      </c>
      <c r="AM37" s="109"/>
      <c r="AN37" s="107"/>
      <c r="AO37" s="108" t="s">
        <v>144</v>
      </c>
      <c r="AP37" s="108" t="s">
        <v>144</v>
      </c>
      <c r="AQ37" s="108"/>
      <c r="AR37" s="108"/>
      <c r="AS37" s="108" t="s">
        <v>144</v>
      </c>
      <c r="AT37" s="109"/>
      <c r="AU37" s="107"/>
      <c r="AV37" s="108"/>
      <c r="AW37" s="108"/>
      <c r="AX37" s="402"/>
      <c r="AY37" s="403"/>
      <c r="AZ37" s="404"/>
      <c r="BA37" s="405"/>
      <c r="BB37" s="412" t="s">
        <v>123</v>
      </c>
      <c r="BC37" s="413"/>
      <c r="BD37" s="413"/>
      <c r="BE37" s="413"/>
      <c r="BF37" s="414"/>
    </row>
    <row r="38" spans="2:58" ht="20.25" customHeight="1" x14ac:dyDescent="0.4">
      <c r="B38" s="359"/>
      <c r="C38" s="311"/>
      <c r="D38" s="312"/>
      <c r="E38" s="313"/>
      <c r="F38" s="92"/>
      <c r="G38" s="362"/>
      <c r="H38" s="367"/>
      <c r="I38" s="365"/>
      <c r="J38" s="365"/>
      <c r="K38" s="366"/>
      <c r="L38" s="374"/>
      <c r="M38" s="375"/>
      <c r="N38" s="375"/>
      <c r="O38" s="376"/>
      <c r="P38" s="392" t="s">
        <v>15</v>
      </c>
      <c r="Q38" s="393"/>
      <c r="R38" s="394"/>
      <c r="S38" s="234" t="str">
        <f>IF(S37="","",VLOOKUP(S37,'【記載例】シフト記号表（勤務時間帯）'!$C$6:$K$35,9,FALSE))</f>
        <v/>
      </c>
      <c r="T38" s="235">
        <f>IF(T37="","",VLOOKUP(T37,'【記載例】シフト記号表（勤務時間帯）'!$C$6:$K$35,9,FALSE))</f>
        <v>8</v>
      </c>
      <c r="U38" s="235">
        <f>IF(U37="","",VLOOKUP(U37,'【記載例】シフト記号表（勤務時間帯）'!$C$6:$K$35,9,FALSE))</f>
        <v>8</v>
      </c>
      <c r="V38" s="235" t="str">
        <f>IF(V37="","",VLOOKUP(V37,'【記載例】シフト記号表（勤務時間帯）'!$C$6:$K$35,9,FALSE))</f>
        <v/>
      </c>
      <c r="W38" s="235" t="str">
        <f>IF(W37="","",VLOOKUP(W37,'【記載例】シフト記号表（勤務時間帯）'!$C$6:$K$35,9,FALSE))</f>
        <v/>
      </c>
      <c r="X38" s="235">
        <f>IF(X37="","",VLOOKUP(X37,'【記載例】シフト記号表（勤務時間帯）'!$C$6:$K$35,9,FALSE))</f>
        <v>8</v>
      </c>
      <c r="Y38" s="236" t="str">
        <f>IF(Y37="","",VLOOKUP(Y37,'【記載例】シフト記号表（勤務時間帯）'!$C$6:$K$35,9,FALSE))</f>
        <v/>
      </c>
      <c r="Z38" s="234" t="str">
        <f>IF(Z37="","",VLOOKUP(Z37,'【記載例】シフト記号表（勤務時間帯）'!$C$6:$K$35,9,FALSE))</f>
        <v/>
      </c>
      <c r="AA38" s="235">
        <f>IF(AA37="","",VLOOKUP(AA37,'【記載例】シフト記号表（勤務時間帯）'!$C$6:$K$35,9,FALSE))</f>
        <v>8</v>
      </c>
      <c r="AB38" s="235">
        <f>IF(AB37="","",VLOOKUP(AB37,'【記載例】シフト記号表（勤務時間帯）'!$C$6:$K$35,9,FALSE))</f>
        <v>8</v>
      </c>
      <c r="AC38" s="235" t="str">
        <f>IF(AC37="","",VLOOKUP(AC37,'【記載例】シフト記号表（勤務時間帯）'!$C$6:$K$35,9,FALSE))</f>
        <v/>
      </c>
      <c r="AD38" s="235" t="str">
        <f>IF(AD37="","",VLOOKUP(AD37,'【記載例】シフト記号表（勤務時間帯）'!$C$6:$K$35,9,FALSE))</f>
        <v/>
      </c>
      <c r="AE38" s="235">
        <f>IF(AE37="","",VLOOKUP(AE37,'【記載例】シフト記号表（勤務時間帯）'!$C$6:$K$35,9,FALSE))</f>
        <v>8</v>
      </c>
      <c r="AF38" s="236" t="str">
        <f>IF(AF37="","",VLOOKUP(AF37,'【記載例】シフト記号表（勤務時間帯）'!$C$6:$K$35,9,FALSE))</f>
        <v/>
      </c>
      <c r="AG38" s="234" t="str">
        <f>IF(AG37="","",VLOOKUP(AG37,'【記載例】シフト記号表（勤務時間帯）'!$C$6:$K$35,9,FALSE))</f>
        <v/>
      </c>
      <c r="AH38" s="235">
        <f>IF(AH37="","",VLOOKUP(AH37,'【記載例】シフト記号表（勤務時間帯）'!$C$6:$K$35,9,FALSE))</f>
        <v>8</v>
      </c>
      <c r="AI38" s="235">
        <f>IF(AI37="","",VLOOKUP(AI37,'【記載例】シフト記号表（勤務時間帯）'!$C$6:$K$35,9,FALSE))</f>
        <v>8</v>
      </c>
      <c r="AJ38" s="235" t="str">
        <f>IF(AJ37="","",VLOOKUP(AJ37,'【記載例】シフト記号表（勤務時間帯）'!$C$6:$K$35,9,FALSE))</f>
        <v/>
      </c>
      <c r="AK38" s="235" t="str">
        <f>IF(AK37="","",VLOOKUP(AK37,'【記載例】シフト記号表（勤務時間帯）'!$C$6:$K$35,9,FALSE))</f>
        <v/>
      </c>
      <c r="AL38" s="235">
        <f>IF(AL37="","",VLOOKUP(AL37,'【記載例】シフト記号表（勤務時間帯）'!$C$6:$K$35,9,FALSE))</f>
        <v>8</v>
      </c>
      <c r="AM38" s="236" t="str">
        <f>IF(AM37="","",VLOOKUP(AM37,'【記載例】シフト記号表（勤務時間帯）'!$C$6:$K$35,9,FALSE))</f>
        <v/>
      </c>
      <c r="AN38" s="234" t="str">
        <f>IF(AN37="","",VLOOKUP(AN37,'【記載例】シフト記号表（勤務時間帯）'!$C$6:$K$35,9,FALSE))</f>
        <v/>
      </c>
      <c r="AO38" s="235">
        <f>IF(AO37="","",VLOOKUP(AO37,'【記載例】シフト記号表（勤務時間帯）'!$C$6:$K$35,9,FALSE))</f>
        <v>8</v>
      </c>
      <c r="AP38" s="235">
        <f>IF(AP37="","",VLOOKUP(AP37,'【記載例】シフト記号表（勤務時間帯）'!$C$6:$K$35,9,FALSE))</f>
        <v>8</v>
      </c>
      <c r="AQ38" s="235" t="str">
        <f>IF(AQ37="","",VLOOKUP(AQ37,'【記載例】シフト記号表（勤務時間帯）'!$C$6:$K$35,9,FALSE))</f>
        <v/>
      </c>
      <c r="AR38" s="235" t="str">
        <f>IF(AR37="","",VLOOKUP(AR37,'【記載例】シフト記号表（勤務時間帯）'!$C$6:$K$35,9,FALSE))</f>
        <v/>
      </c>
      <c r="AS38" s="235">
        <f>IF(AS37="","",VLOOKUP(AS37,'【記載例】シフト記号表（勤務時間帯）'!$C$6:$K$35,9,FALSE))</f>
        <v>8</v>
      </c>
      <c r="AT38" s="236" t="str">
        <f>IF(AT37="","",VLOOKUP(AT37,'【記載例】シフト記号表（勤務時間帯）'!$C$6:$K$35,9,FALSE))</f>
        <v/>
      </c>
      <c r="AU38" s="234" t="str">
        <f>IF(AU37="","",VLOOKUP(AU37,'【記載例】シフト記号表（勤務時間帯）'!$C$6:$K$35,9,FALSE))</f>
        <v/>
      </c>
      <c r="AV38" s="235" t="str">
        <f>IF(AV37="","",VLOOKUP(AV37,'【記載例】シフト記号表（勤務時間帯）'!$C$6:$K$35,9,FALSE))</f>
        <v/>
      </c>
      <c r="AW38" s="235" t="str">
        <f>IF(AW37="","",VLOOKUP(AW37,'【記載例】シフト記号表（勤務時間帯）'!$C$6:$K$35,9,FALSE))</f>
        <v/>
      </c>
      <c r="AX38" s="395">
        <f>IF($BB$3="４週",SUM(S38:AT38),IF($BB$3="暦月",SUM(S38:AW38),""))</f>
        <v>96</v>
      </c>
      <c r="AY38" s="396"/>
      <c r="AZ38" s="397">
        <f>IF($BB$3="４週",AX38/4,IF($BB$3="暦月",【記載例】通所介護!AX38/(【記載例】通所介護!$BB$8/7),""))</f>
        <v>24</v>
      </c>
      <c r="BA38" s="398"/>
      <c r="BB38" s="415"/>
      <c r="BC38" s="416"/>
      <c r="BD38" s="416"/>
      <c r="BE38" s="416"/>
      <c r="BF38" s="417"/>
    </row>
    <row r="39" spans="2:58" ht="20.25" customHeight="1" x14ac:dyDescent="0.4">
      <c r="B39" s="359"/>
      <c r="C39" s="314"/>
      <c r="D39" s="315"/>
      <c r="E39" s="316"/>
      <c r="F39" s="92" t="str">
        <f>C37</f>
        <v>介護職員</v>
      </c>
      <c r="G39" s="410"/>
      <c r="H39" s="367"/>
      <c r="I39" s="365"/>
      <c r="J39" s="365"/>
      <c r="K39" s="366"/>
      <c r="L39" s="411"/>
      <c r="M39" s="390"/>
      <c r="N39" s="390"/>
      <c r="O39" s="391"/>
      <c r="P39" s="399" t="s">
        <v>50</v>
      </c>
      <c r="Q39" s="400"/>
      <c r="R39" s="401"/>
      <c r="S39" s="237" t="str">
        <f>IF(S37="","",VLOOKUP(S37,'【記載例】シフト記号表（勤務時間帯）'!$C$6:$U$35,19,FALSE))</f>
        <v/>
      </c>
      <c r="T39" s="238">
        <f>IF(T37="","",VLOOKUP(T37,'【記載例】シフト記号表（勤務時間帯）'!$C$6:$U$35,19,FALSE))</f>
        <v>7</v>
      </c>
      <c r="U39" s="238">
        <f>IF(U37="","",VLOOKUP(U37,'【記載例】シフト記号表（勤務時間帯）'!$C$6:$U$35,19,FALSE))</f>
        <v>7</v>
      </c>
      <c r="V39" s="238" t="str">
        <f>IF(V37="","",VLOOKUP(V37,'【記載例】シフト記号表（勤務時間帯）'!$C$6:$U$35,19,FALSE))</f>
        <v/>
      </c>
      <c r="W39" s="238" t="str">
        <f>IF(W37="","",VLOOKUP(W37,'【記載例】シフト記号表（勤務時間帯）'!$C$6:$U$35,19,FALSE))</f>
        <v/>
      </c>
      <c r="X39" s="238">
        <f>IF(X37="","",VLOOKUP(X37,'【記載例】シフト記号表（勤務時間帯）'!$C$6:$U$35,19,FALSE))</f>
        <v>7</v>
      </c>
      <c r="Y39" s="239" t="str">
        <f>IF(Y37="","",VLOOKUP(Y37,'【記載例】シフト記号表（勤務時間帯）'!$C$6:$U$35,19,FALSE))</f>
        <v/>
      </c>
      <c r="Z39" s="237" t="str">
        <f>IF(Z37="","",VLOOKUP(Z37,'【記載例】シフト記号表（勤務時間帯）'!$C$6:$U$35,19,FALSE))</f>
        <v/>
      </c>
      <c r="AA39" s="238">
        <f>IF(AA37="","",VLOOKUP(AA37,'【記載例】シフト記号表（勤務時間帯）'!$C$6:$U$35,19,FALSE))</f>
        <v>7</v>
      </c>
      <c r="AB39" s="238">
        <f>IF(AB37="","",VLOOKUP(AB37,'【記載例】シフト記号表（勤務時間帯）'!$C$6:$U$35,19,FALSE))</f>
        <v>7</v>
      </c>
      <c r="AC39" s="238" t="str">
        <f>IF(AC37="","",VLOOKUP(AC37,'【記載例】シフト記号表（勤務時間帯）'!$C$6:$U$35,19,FALSE))</f>
        <v/>
      </c>
      <c r="AD39" s="238" t="str">
        <f>IF(AD37="","",VLOOKUP(AD37,'【記載例】シフト記号表（勤務時間帯）'!$C$6:$U$35,19,FALSE))</f>
        <v/>
      </c>
      <c r="AE39" s="238">
        <f>IF(AE37="","",VLOOKUP(AE37,'【記載例】シフト記号表（勤務時間帯）'!$C$6:$U$35,19,FALSE))</f>
        <v>7</v>
      </c>
      <c r="AF39" s="239" t="str">
        <f>IF(AF37="","",VLOOKUP(AF37,'【記載例】シフト記号表（勤務時間帯）'!$C$6:$U$35,19,FALSE))</f>
        <v/>
      </c>
      <c r="AG39" s="237" t="str">
        <f>IF(AG37="","",VLOOKUP(AG37,'【記載例】シフト記号表（勤務時間帯）'!$C$6:$U$35,19,FALSE))</f>
        <v/>
      </c>
      <c r="AH39" s="238">
        <f>IF(AH37="","",VLOOKUP(AH37,'【記載例】シフト記号表（勤務時間帯）'!$C$6:$U$35,19,FALSE))</f>
        <v>7</v>
      </c>
      <c r="AI39" s="238">
        <f>IF(AI37="","",VLOOKUP(AI37,'【記載例】シフト記号表（勤務時間帯）'!$C$6:$U$35,19,FALSE))</f>
        <v>7</v>
      </c>
      <c r="AJ39" s="238" t="str">
        <f>IF(AJ37="","",VLOOKUP(AJ37,'【記載例】シフト記号表（勤務時間帯）'!$C$6:$U$35,19,FALSE))</f>
        <v/>
      </c>
      <c r="AK39" s="238" t="str">
        <f>IF(AK37="","",VLOOKUP(AK37,'【記載例】シフト記号表（勤務時間帯）'!$C$6:$U$35,19,FALSE))</f>
        <v/>
      </c>
      <c r="AL39" s="238">
        <f>IF(AL37="","",VLOOKUP(AL37,'【記載例】シフト記号表（勤務時間帯）'!$C$6:$U$35,19,FALSE))</f>
        <v>7</v>
      </c>
      <c r="AM39" s="239" t="str">
        <f>IF(AM37="","",VLOOKUP(AM37,'【記載例】シフト記号表（勤務時間帯）'!$C$6:$U$35,19,FALSE))</f>
        <v/>
      </c>
      <c r="AN39" s="237" t="str">
        <f>IF(AN37="","",VLOOKUP(AN37,'【記載例】シフト記号表（勤務時間帯）'!$C$6:$U$35,19,FALSE))</f>
        <v/>
      </c>
      <c r="AO39" s="238">
        <f>IF(AO37="","",VLOOKUP(AO37,'【記載例】シフト記号表（勤務時間帯）'!$C$6:$U$35,19,FALSE))</f>
        <v>7</v>
      </c>
      <c r="AP39" s="238">
        <f>IF(AP37="","",VLOOKUP(AP37,'【記載例】シフト記号表（勤務時間帯）'!$C$6:$U$35,19,FALSE))</f>
        <v>7</v>
      </c>
      <c r="AQ39" s="238" t="str">
        <f>IF(AQ37="","",VLOOKUP(AQ37,'【記載例】シフト記号表（勤務時間帯）'!$C$6:$U$35,19,FALSE))</f>
        <v/>
      </c>
      <c r="AR39" s="238" t="str">
        <f>IF(AR37="","",VLOOKUP(AR37,'【記載例】シフト記号表（勤務時間帯）'!$C$6:$U$35,19,FALSE))</f>
        <v/>
      </c>
      <c r="AS39" s="238">
        <f>IF(AS37="","",VLOOKUP(AS37,'【記載例】シフト記号表（勤務時間帯）'!$C$6:$U$35,19,FALSE))</f>
        <v>7</v>
      </c>
      <c r="AT39" s="239" t="str">
        <f>IF(AT37="","",VLOOKUP(AT37,'【記載例】シフト記号表（勤務時間帯）'!$C$6:$U$35,19,FALSE))</f>
        <v/>
      </c>
      <c r="AU39" s="237" t="str">
        <f>IF(AU37="","",VLOOKUP(AU37,'【記載例】シフト記号表（勤務時間帯）'!$C$6:$U$35,19,FALSE))</f>
        <v/>
      </c>
      <c r="AV39" s="238" t="str">
        <f>IF(AV37="","",VLOOKUP(AV37,'【記載例】シフト記号表（勤務時間帯）'!$C$6:$U$35,19,FALSE))</f>
        <v/>
      </c>
      <c r="AW39" s="238" t="str">
        <f>IF(AW37="","",VLOOKUP(AW37,'【記載例】シフト記号表（勤務時間帯）'!$C$6:$U$35,19,FALSE))</f>
        <v/>
      </c>
      <c r="AX39" s="338">
        <f>IF($BB$3="４週",SUM(S39:AT39),IF($BB$3="暦月",SUM(S39:AW39),""))</f>
        <v>84</v>
      </c>
      <c r="AY39" s="339"/>
      <c r="AZ39" s="340">
        <f>IF($BB$3="４週",AX39/4,IF($BB$3="暦月",【記載例】通所介護!AX39/(【記載例】通所介護!$BB$8/7),""))</f>
        <v>21</v>
      </c>
      <c r="BA39" s="341"/>
      <c r="BB39" s="418"/>
      <c r="BC39" s="419"/>
      <c r="BD39" s="419"/>
      <c r="BE39" s="419"/>
      <c r="BF39" s="420"/>
    </row>
    <row r="40" spans="2:58" ht="20.25" customHeight="1" x14ac:dyDescent="0.4">
      <c r="B40" s="359">
        <f>B37+1</f>
        <v>7</v>
      </c>
      <c r="C40" s="308" t="s">
        <v>61</v>
      </c>
      <c r="D40" s="309"/>
      <c r="E40" s="310"/>
      <c r="F40" s="115"/>
      <c r="G40" s="361" t="s">
        <v>108</v>
      </c>
      <c r="H40" s="364" t="s">
        <v>92</v>
      </c>
      <c r="I40" s="365"/>
      <c r="J40" s="365"/>
      <c r="K40" s="366"/>
      <c r="L40" s="371" t="s">
        <v>116</v>
      </c>
      <c r="M40" s="372"/>
      <c r="N40" s="372"/>
      <c r="O40" s="373"/>
      <c r="P40" s="380" t="s">
        <v>49</v>
      </c>
      <c r="Q40" s="381"/>
      <c r="R40" s="382"/>
      <c r="S40" s="107"/>
      <c r="T40" s="108"/>
      <c r="U40" s="108"/>
      <c r="V40" s="108"/>
      <c r="W40" s="108"/>
      <c r="X40" s="108"/>
      <c r="Y40" s="109" t="s">
        <v>144</v>
      </c>
      <c r="Z40" s="107"/>
      <c r="AA40" s="108"/>
      <c r="AB40" s="108"/>
      <c r="AC40" s="108"/>
      <c r="AD40" s="108"/>
      <c r="AE40" s="108"/>
      <c r="AF40" s="109" t="s">
        <v>144</v>
      </c>
      <c r="AG40" s="107"/>
      <c r="AH40" s="108"/>
      <c r="AI40" s="108"/>
      <c r="AJ40" s="108"/>
      <c r="AK40" s="108"/>
      <c r="AL40" s="108"/>
      <c r="AM40" s="109" t="s">
        <v>144</v>
      </c>
      <c r="AN40" s="107"/>
      <c r="AO40" s="108"/>
      <c r="AP40" s="108"/>
      <c r="AQ40" s="108"/>
      <c r="AR40" s="108"/>
      <c r="AS40" s="108"/>
      <c r="AT40" s="109" t="s">
        <v>144</v>
      </c>
      <c r="AU40" s="107"/>
      <c r="AV40" s="108"/>
      <c r="AW40" s="108"/>
      <c r="AX40" s="402"/>
      <c r="AY40" s="403"/>
      <c r="AZ40" s="404"/>
      <c r="BA40" s="405"/>
      <c r="BB40" s="412" t="s">
        <v>124</v>
      </c>
      <c r="BC40" s="413"/>
      <c r="BD40" s="413"/>
      <c r="BE40" s="413"/>
      <c r="BF40" s="414"/>
    </row>
    <row r="41" spans="2:58" ht="20.25" customHeight="1" x14ac:dyDescent="0.4">
      <c r="B41" s="359"/>
      <c r="C41" s="311"/>
      <c r="D41" s="312"/>
      <c r="E41" s="313"/>
      <c r="F41" s="92"/>
      <c r="G41" s="362"/>
      <c r="H41" s="367"/>
      <c r="I41" s="365"/>
      <c r="J41" s="365"/>
      <c r="K41" s="366"/>
      <c r="L41" s="374"/>
      <c r="M41" s="375"/>
      <c r="N41" s="375"/>
      <c r="O41" s="376"/>
      <c r="P41" s="392" t="s">
        <v>15</v>
      </c>
      <c r="Q41" s="393"/>
      <c r="R41" s="394"/>
      <c r="S41" s="234" t="str">
        <f>IF(S40="","",VLOOKUP(S40,'【記載例】シフト記号表（勤務時間帯）'!$C$6:$K$35,9,FALSE))</f>
        <v/>
      </c>
      <c r="T41" s="235" t="str">
        <f>IF(T40="","",VLOOKUP(T40,'【記載例】シフト記号表（勤務時間帯）'!$C$6:$K$35,9,FALSE))</f>
        <v/>
      </c>
      <c r="U41" s="235" t="str">
        <f>IF(U40="","",VLOOKUP(U40,'【記載例】シフト記号表（勤務時間帯）'!$C$6:$K$35,9,FALSE))</f>
        <v/>
      </c>
      <c r="V41" s="235" t="str">
        <f>IF(V40="","",VLOOKUP(V40,'【記載例】シフト記号表（勤務時間帯）'!$C$6:$K$35,9,FALSE))</f>
        <v/>
      </c>
      <c r="W41" s="235" t="str">
        <f>IF(W40="","",VLOOKUP(W40,'【記載例】シフト記号表（勤務時間帯）'!$C$6:$K$35,9,FALSE))</f>
        <v/>
      </c>
      <c r="X41" s="235" t="str">
        <f>IF(X40="","",VLOOKUP(X40,'【記載例】シフト記号表（勤務時間帯）'!$C$6:$K$35,9,FALSE))</f>
        <v/>
      </c>
      <c r="Y41" s="236">
        <f>IF(Y40="","",VLOOKUP(Y40,'【記載例】シフト記号表（勤務時間帯）'!$C$6:$K$35,9,FALSE))</f>
        <v>8</v>
      </c>
      <c r="Z41" s="234" t="str">
        <f>IF(Z40="","",VLOOKUP(Z40,'【記載例】シフト記号表（勤務時間帯）'!$C$6:$K$35,9,FALSE))</f>
        <v/>
      </c>
      <c r="AA41" s="235" t="str">
        <f>IF(AA40="","",VLOOKUP(AA40,'【記載例】シフト記号表（勤務時間帯）'!$C$6:$K$35,9,FALSE))</f>
        <v/>
      </c>
      <c r="AB41" s="235" t="str">
        <f>IF(AB40="","",VLOOKUP(AB40,'【記載例】シフト記号表（勤務時間帯）'!$C$6:$K$35,9,FALSE))</f>
        <v/>
      </c>
      <c r="AC41" s="235" t="str">
        <f>IF(AC40="","",VLOOKUP(AC40,'【記載例】シフト記号表（勤務時間帯）'!$C$6:$K$35,9,FALSE))</f>
        <v/>
      </c>
      <c r="AD41" s="235" t="str">
        <f>IF(AD40="","",VLOOKUP(AD40,'【記載例】シフト記号表（勤務時間帯）'!$C$6:$K$35,9,FALSE))</f>
        <v/>
      </c>
      <c r="AE41" s="235" t="str">
        <f>IF(AE40="","",VLOOKUP(AE40,'【記載例】シフト記号表（勤務時間帯）'!$C$6:$K$35,9,FALSE))</f>
        <v/>
      </c>
      <c r="AF41" s="236">
        <f>IF(AF40="","",VLOOKUP(AF40,'【記載例】シフト記号表（勤務時間帯）'!$C$6:$K$35,9,FALSE))</f>
        <v>8</v>
      </c>
      <c r="AG41" s="234" t="str">
        <f>IF(AG40="","",VLOOKUP(AG40,'【記載例】シフト記号表（勤務時間帯）'!$C$6:$K$35,9,FALSE))</f>
        <v/>
      </c>
      <c r="AH41" s="235" t="str">
        <f>IF(AH40="","",VLOOKUP(AH40,'【記載例】シフト記号表（勤務時間帯）'!$C$6:$K$35,9,FALSE))</f>
        <v/>
      </c>
      <c r="AI41" s="235" t="str">
        <f>IF(AI40="","",VLOOKUP(AI40,'【記載例】シフト記号表（勤務時間帯）'!$C$6:$K$35,9,FALSE))</f>
        <v/>
      </c>
      <c r="AJ41" s="235" t="str">
        <f>IF(AJ40="","",VLOOKUP(AJ40,'【記載例】シフト記号表（勤務時間帯）'!$C$6:$K$35,9,FALSE))</f>
        <v/>
      </c>
      <c r="AK41" s="235" t="str">
        <f>IF(AK40="","",VLOOKUP(AK40,'【記載例】シフト記号表（勤務時間帯）'!$C$6:$K$35,9,FALSE))</f>
        <v/>
      </c>
      <c r="AL41" s="235" t="str">
        <f>IF(AL40="","",VLOOKUP(AL40,'【記載例】シフト記号表（勤務時間帯）'!$C$6:$K$35,9,FALSE))</f>
        <v/>
      </c>
      <c r="AM41" s="236">
        <f>IF(AM40="","",VLOOKUP(AM40,'【記載例】シフト記号表（勤務時間帯）'!$C$6:$K$35,9,FALSE))</f>
        <v>8</v>
      </c>
      <c r="AN41" s="234" t="str">
        <f>IF(AN40="","",VLOOKUP(AN40,'【記載例】シフト記号表（勤務時間帯）'!$C$6:$K$35,9,FALSE))</f>
        <v/>
      </c>
      <c r="AO41" s="235" t="str">
        <f>IF(AO40="","",VLOOKUP(AO40,'【記載例】シフト記号表（勤務時間帯）'!$C$6:$K$35,9,FALSE))</f>
        <v/>
      </c>
      <c r="AP41" s="235" t="str">
        <f>IF(AP40="","",VLOOKUP(AP40,'【記載例】シフト記号表（勤務時間帯）'!$C$6:$K$35,9,FALSE))</f>
        <v/>
      </c>
      <c r="AQ41" s="235" t="str">
        <f>IF(AQ40="","",VLOOKUP(AQ40,'【記載例】シフト記号表（勤務時間帯）'!$C$6:$K$35,9,FALSE))</f>
        <v/>
      </c>
      <c r="AR41" s="235" t="str">
        <f>IF(AR40="","",VLOOKUP(AR40,'【記載例】シフト記号表（勤務時間帯）'!$C$6:$K$35,9,FALSE))</f>
        <v/>
      </c>
      <c r="AS41" s="235" t="str">
        <f>IF(AS40="","",VLOOKUP(AS40,'【記載例】シフト記号表（勤務時間帯）'!$C$6:$K$35,9,FALSE))</f>
        <v/>
      </c>
      <c r="AT41" s="236">
        <f>IF(AT40="","",VLOOKUP(AT40,'【記載例】シフト記号表（勤務時間帯）'!$C$6:$K$35,9,FALSE))</f>
        <v>8</v>
      </c>
      <c r="AU41" s="234" t="str">
        <f>IF(AU40="","",VLOOKUP(AU40,'【記載例】シフト記号表（勤務時間帯）'!$C$6:$K$35,9,FALSE))</f>
        <v/>
      </c>
      <c r="AV41" s="235" t="str">
        <f>IF(AV40="","",VLOOKUP(AV40,'【記載例】シフト記号表（勤務時間帯）'!$C$6:$K$35,9,FALSE))</f>
        <v/>
      </c>
      <c r="AW41" s="235" t="str">
        <f>IF(AW40="","",VLOOKUP(AW40,'【記載例】シフト記号表（勤務時間帯）'!$C$6:$K$35,9,FALSE))</f>
        <v/>
      </c>
      <c r="AX41" s="395">
        <f>IF($BB$3="４週",SUM(S41:AT41),IF($BB$3="暦月",SUM(S41:AW41),""))</f>
        <v>32</v>
      </c>
      <c r="AY41" s="396"/>
      <c r="AZ41" s="397">
        <f>IF($BB$3="４週",AX41/4,IF($BB$3="暦月",【記載例】通所介護!AX41/(【記載例】通所介護!$BB$8/7),""))</f>
        <v>8</v>
      </c>
      <c r="BA41" s="398"/>
      <c r="BB41" s="415"/>
      <c r="BC41" s="416"/>
      <c r="BD41" s="416"/>
      <c r="BE41" s="416"/>
      <c r="BF41" s="417"/>
    </row>
    <row r="42" spans="2:58" ht="20.25" customHeight="1" x14ac:dyDescent="0.4">
      <c r="B42" s="359"/>
      <c r="C42" s="314"/>
      <c r="D42" s="315"/>
      <c r="E42" s="316"/>
      <c r="F42" s="92" t="str">
        <f>C40</f>
        <v>介護職員</v>
      </c>
      <c r="G42" s="410"/>
      <c r="H42" s="367"/>
      <c r="I42" s="365"/>
      <c r="J42" s="365"/>
      <c r="K42" s="366"/>
      <c r="L42" s="411"/>
      <c r="M42" s="390"/>
      <c r="N42" s="390"/>
      <c r="O42" s="391"/>
      <c r="P42" s="399" t="s">
        <v>50</v>
      </c>
      <c r="Q42" s="400"/>
      <c r="R42" s="401"/>
      <c r="S42" s="237" t="str">
        <f>IF(S40="","",VLOOKUP(S40,'【記載例】シフト記号表（勤務時間帯）'!$C$6:$U$35,19,FALSE))</f>
        <v/>
      </c>
      <c r="T42" s="238" t="str">
        <f>IF(T40="","",VLOOKUP(T40,'【記載例】シフト記号表（勤務時間帯）'!$C$6:$U$35,19,FALSE))</f>
        <v/>
      </c>
      <c r="U42" s="238" t="str">
        <f>IF(U40="","",VLOOKUP(U40,'【記載例】シフト記号表（勤務時間帯）'!$C$6:$U$35,19,FALSE))</f>
        <v/>
      </c>
      <c r="V42" s="238" t="str">
        <f>IF(V40="","",VLOOKUP(V40,'【記載例】シフト記号表（勤務時間帯）'!$C$6:$U$35,19,FALSE))</f>
        <v/>
      </c>
      <c r="W42" s="238" t="str">
        <f>IF(W40="","",VLOOKUP(W40,'【記載例】シフト記号表（勤務時間帯）'!$C$6:$U$35,19,FALSE))</f>
        <v/>
      </c>
      <c r="X42" s="238" t="str">
        <f>IF(X40="","",VLOOKUP(X40,'【記載例】シフト記号表（勤務時間帯）'!$C$6:$U$35,19,FALSE))</f>
        <v/>
      </c>
      <c r="Y42" s="239">
        <f>IF(Y40="","",VLOOKUP(Y40,'【記載例】シフト記号表（勤務時間帯）'!$C$6:$U$35,19,FALSE))</f>
        <v>7</v>
      </c>
      <c r="Z42" s="237" t="str">
        <f>IF(Z40="","",VLOOKUP(Z40,'【記載例】シフト記号表（勤務時間帯）'!$C$6:$U$35,19,FALSE))</f>
        <v/>
      </c>
      <c r="AA42" s="238" t="str">
        <f>IF(AA40="","",VLOOKUP(AA40,'【記載例】シフト記号表（勤務時間帯）'!$C$6:$U$35,19,FALSE))</f>
        <v/>
      </c>
      <c r="AB42" s="238" t="str">
        <f>IF(AB40="","",VLOOKUP(AB40,'【記載例】シフト記号表（勤務時間帯）'!$C$6:$U$35,19,FALSE))</f>
        <v/>
      </c>
      <c r="AC42" s="238" t="str">
        <f>IF(AC40="","",VLOOKUP(AC40,'【記載例】シフト記号表（勤務時間帯）'!$C$6:$U$35,19,FALSE))</f>
        <v/>
      </c>
      <c r="AD42" s="238" t="str">
        <f>IF(AD40="","",VLOOKUP(AD40,'【記載例】シフト記号表（勤務時間帯）'!$C$6:$U$35,19,FALSE))</f>
        <v/>
      </c>
      <c r="AE42" s="238" t="str">
        <f>IF(AE40="","",VLOOKUP(AE40,'【記載例】シフト記号表（勤務時間帯）'!$C$6:$U$35,19,FALSE))</f>
        <v/>
      </c>
      <c r="AF42" s="239">
        <f>IF(AF40="","",VLOOKUP(AF40,'【記載例】シフト記号表（勤務時間帯）'!$C$6:$U$35,19,FALSE))</f>
        <v>7</v>
      </c>
      <c r="AG42" s="237" t="str">
        <f>IF(AG40="","",VLOOKUP(AG40,'【記載例】シフト記号表（勤務時間帯）'!$C$6:$U$35,19,FALSE))</f>
        <v/>
      </c>
      <c r="AH42" s="238" t="str">
        <f>IF(AH40="","",VLOOKUP(AH40,'【記載例】シフト記号表（勤務時間帯）'!$C$6:$U$35,19,FALSE))</f>
        <v/>
      </c>
      <c r="AI42" s="238" t="str">
        <f>IF(AI40="","",VLOOKUP(AI40,'【記載例】シフト記号表（勤務時間帯）'!$C$6:$U$35,19,FALSE))</f>
        <v/>
      </c>
      <c r="AJ42" s="238" t="str">
        <f>IF(AJ40="","",VLOOKUP(AJ40,'【記載例】シフト記号表（勤務時間帯）'!$C$6:$U$35,19,FALSE))</f>
        <v/>
      </c>
      <c r="AK42" s="238" t="str">
        <f>IF(AK40="","",VLOOKUP(AK40,'【記載例】シフト記号表（勤務時間帯）'!$C$6:$U$35,19,FALSE))</f>
        <v/>
      </c>
      <c r="AL42" s="238" t="str">
        <f>IF(AL40="","",VLOOKUP(AL40,'【記載例】シフト記号表（勤務時間帯）'!$C$6:$U$35,19,FALSE))</f>
        <v/>
      </c>
      <c r="AM42" s="239">
        <f>IF(AM40="","",VLOOKUP(AM40,'【記載例】シフト記号表（勤務時間帯）'!$C$6:$U$35,19,FALSE))</f>
        <v>7</v>
      </c>
      <c r="AN42" s="237" t="str">
        <f>IF(AN40="","",VLOOKUP(AN40,'【記載例】シフト記号表（勤務時間帯）'!$C$6:$U$35,19,FALSE))</f>
        <v/>
      </c>
      <c r="AO42" s="238" t="str">
        <f>IF(AO40="","",VLOOKUP(AO40,'【記載例】シフト記号表（勤務時間帯）'!$C$6:$U$35,19,FALSE))</f>
        <v/>
      </c>
      <c r="AP42" s="238" t="str">
        <f>IF(AP40="","",VLOOKUP(AP40,'【記載例】シフト記号表（勤務時間帯）'!$C$6:$U$35,19,FALSE))</f>
        <v/>
      </c>
      <c r="AQ42" s="238" t="str">
        <f>IF(AQ40="","",VLOOKUP(AQ40,'【記載例】シフト記号表（勤務時間帯）'!$C$6:$U$35,19,FALSE))</f>
        <v/>
      </c>
      <c r="AR42" s="238" t="str">
        <f>IF(AR40="","",VLOOKUP(AR40,'【記載例】シフト記号表（勤務時間帯）'!$C$6:$U$35,19,FALSE))</f>
        <v/>
      </c>
      <c r="AS42" s="238" t="str">
        <f>IF(AS40="","",VLOOKUP(AS40,'【記載例】シフト記号表（勤務時間帯）'!$C$6:$U$35,19,FALSE))</f>
        <v/>
      </c>
      <c r="AT42" s="239">
        <f>IF(AT40="","",VLOOKUP(AT40,'【記載例】シフト記号表（勤務時間帯）'!$C$6:$U$35,19,FALSE))</f>
        <v>7</v>
      </c>
      <c r="AU42" s="237" t="str">
        <f>IF(AU40="","",VLOOKUP(AU40,'【記載例】シフト記号表（勤務時間帯）'!$C$6:$U$35,19,FALSE))</f>
        <v/>
      </c>
      <c r="AV42" s="238" t="str">
        <f>IF(AV40="","",VLOOKUP(AV40,'【記載例】シフト記号表（勤務時間帯）'!$C$6:$U$35,19,FALSE))</f>
        <v/>
      </c>
      <c r="AW42" s="238" t="str">
        <f>IF(AW40="","",VLOOKUP(AW40,'【記載例】シフト記号表（勤務時間帯）'!$C$6:$U$35,19,FALSE))</f>
        <v/>
      </c>
      <c r="AX42" s="338">
        <f>IF($BB$3="４週",SUM(S42:AT42),IF($BB$3="暦月",SUM(S42:AW42),""))</f>
        <v>28</v>
      </c>
      <c r="AY42" s="339"/>
      <c r="AZ42" s="340">
        <f>IF($BB$3="４週",AX42/4,IF($BB$3="暦月",【記載例】通所介護!AX42/(【記載例】通所介護!$BB$8/7),""))</f>
        <v>7</v>
      </c>
      <c r="BA42" s="341"/>
      <c r="BB42" s="418"/>
      <c r="BC42" s="419"/>
      <c r="BD42" s="419"/>
      <c r="BE42" s="419"/>
      <c r="BF42" s="420"/>
    </row>
    <row r="43" spans="2:58" ht="20.25" customHeight="1" x14ac:dyDescent="0.4">
      <c r="B43" s="359">
        <f>B40+1</f>
        <v>8</v>
      </c>
      <c r="C43" s="308" t="s">
        <v>61</v>
      </c>
      <c r="D43" s="309"/>
      <c r="E43" s="310"/>
      <c r="F43" s="115"/>
      <c r="G43" s="361" t="s">
        <v>109</v>
      </c>
      <c r="H43" s="364" t="s">
        <v>32</v>
      </c>
      <c r="I43" s="365"/>
      <c r="J43" s="365"/>
      <c r="K43" s="366"/>
      <c r="L43" s="371" t="s">
        <v>118</v>
      </c>
      <c r="M43" s="372"/>
      <c r="N43" s="372"/>
      <c r="O43" s="373"/>
      <c r="P43" s="380" t="s">
        <v>49</v>
      </c>
      <c r="Q43" s="381"/>
      <c r="R43" s="382"/>
      <c r="S43" s="107" t="s">
        <v>144</v>
      </c>
      <c r="T43" s="108"/>
      <c r="U43" s="108" t="s">
        <v>144</v>
      </c>
      <c r="V43" s="108" t="s">
        <v>144</v>
      </c>
      <c r="W43" s="108" t="s">
        <v>144</v>
      </c>
      <c r="X43" s="108"/>
      <c r="Y43" s="109" t="s">
        <v>144</v>
      </c>
      <c r="Z43" s="107" t="s">
        <v>144</v>
      </c>
      <c r="AA43" s="108"/>
      <c r="AB43" s="108" t="s">
        <v>144</v>
      </c>
      <c r="AC43" s="108" t="s">
        <v>144</v>
      </c>
      <c r="AD43" s="108" t="s">
        <v>144</v>
      </c>
      <c r="AE43" s="108"/>
      <c r="AF43" s="109" t="s">
        <v>144</v>
      </c>
      <c r="AG43" s="107" t="s">
        <v>144</v>
      </c>
      <c r="AH43" s="108"/>
      <c r="AI43" s="108" t="s">
        <v>144</v>
      </c>
      <c r="AJ43" s="108" t="s">
        <v>144</v>
      </c>
      <c r="AK43" s="108" t="s">
        <v>144</v>
      </c>
      <c r="AL43" s="108"/>
      <c r="AM43" s="109" t="s">
        <v>144</v>
      </c>
      <c r="AN43" s="107" t="s">
        <v>144</v>
      </c>
      <c r="AO43" s="108"/>
      <c r="AP43" s="108" t="s">
        <v>144</v>
      </c>
      <c r="AQ43" s="108" t="s">
        <v>144</v>
      </c>
      <c r="AR43" s="108" t="s">
        <v>144</v>
      </c>
      <c r="AS43" s="108"/>
      <c r="AT43" s="109" t="s">
        <v>144</v>
      </c>
      <c r="AU43" s="107"/>
      <c r="AV43" s="108"/>
      <c r="AW43" s="108"/>
      <c r="AX43" s="402"/>
      <c r="AY43" s="403"/>
      <c r="AZ43" s="404"/>
      <c r="BA43" s="405"/>
      <c r="BB43" s="412"/>
      <c r="BC43" s="413"/>
      <c r="BD43" s="413"/>
      <c r="BE43" s="413"/>
      <c r="BF43" s="414"/>
    </row>
    <row r="44" spans="2:58" ht="20.25" customHeight="1" x14ac:dyDescent="0.4">
      <c r="B44" s="359"/>
      <c r="C44" s="311"/>
      <c r="D44" s="312"/>
      <c r="E44" s="313"/>
      <c r="F44" s="92"/>
      <c r="G44" s="362"/>
      <c r="H44" s="367"/>
      <c r="I44" s="365"/>
      <c r="J44" s="365"/>
      <c r="K44" s="366"/>
      <c r="L44" s="374"/>
      <c r="M44" s="375"/>
      <c r="N44" s="375"/>
      <c r="O44" s="376"/>
      <c r="P44" s="392" t="s">
        <v>15</v>
      </c>
      <c r="Q44" s="393"/>
      <c r="R44" s="394"/>
      <c r="S44" s="234">
        <f>IF(S43="","",VLOOKUP(S43,'【記載例】シフト記号表（勤務時間帯）'!$C$6:$K$35,9,FALSE))</f>
        <v>8</v>
      </c>
      <c r="T44" s="235" t="str">
        <f>IF(T43="","",VLOOKUP(T43,'【記載例】シフト記号表（勤務時間帯）'!$C$6:$K$35,9,FALSE))</f>
        <v/>
      </c>
      <c r="U44" s="235">
        <f>IF(U43="","",VLOOKUP(U43,'【記載例】シフト記号表（勤務時間帯）'!$C$6:$K$35,9,FALSE))</f>
        <v>8</v>
      </c>
      <c r="V44" s="235">
        <f>IF(V43="","",VLOOKUP(V43,'【記載例】シフト記号表（勤務時間帯）'!$C$6:$K$35,9,FALSE))</f>
        <v>8</v>
      </c>
      <c r="W44" s="235">
        <f>IF(W43="","",VLOOKUP(W43,'【記載例】シフト記号表（勤務時間帯）'!$C$6:$K$35,9,FALSE))</f>
        <v>8</v>
      </c>
      <c r="X44" s="235" t="str">
        <f>IF(X43="","",VLOOKUP(X43,'【記載例】シフト記号表（勤務時間帯）'!$C$6:$K$35,9,FALSE))</f>
        <v/>
      </c>
      <c r="Y44" s="236">
        <f>IF(Y43="","",VLOOKUP(Y43,'【記載例】シフト記号表（勤務時間帯）'!$C$6:$K$35,9,FALSE))</f>
        <v>8</v>
      </c>
      <c r="Z44" s="234">
        <f>IF(Z43="","",VLOOKUP(Z43,'【記載例】シフト記号表（勤務時間帯）'!$C$6:$K$35,9,FALSE))</f>
        <v>8</v>
      </c>
      <c r="AA44" s="235" t="str">
        <f>IF(AA43="","",VLOOKUP(AA43,'【記載例】シフト記号表（勤務時間帯）'!$C$6:$K$35,9,FALSE))</f>
        <v/>
      </c>
      <c r="AB44" s="235">
        <f>IF(AB43="","",VLOOKUP(AB43,'【記載例】シフト記号表（勤務時間帯）'!$C$6:$K$35,9,FALSE))</f>
        <v>8</v>
      </c>
      <c r="AC44" s="235">
        <f>IF(AC43="","",VLOOKUP(AC43,'【記載例】シフト記号表（勤務時間帯）'!$C$6:$K$35,9,FALSE))</f>
        <v>8</v>
      </c>
      <c r="AD44" s="235">
        <f>IF(AD43="","",VLOOKUP(AD43,'【記載例】シフト記号表（勤務時間帯）'!$C$6:$K$35,9,FALSE))</f>
        <v>8</v>
      </c>
      <c r="AE44" s="235" t="str">
        <f>IF(AE43="","",VLOOKUP(AE43,'【記載例】シフト記号表（勤務時間帯）'!$C$6:$K$35,9,FALSE))</f>
        <v/>
      </c>
      <c r="AF44" s="236">
        <f>IF(AF43="","",VLOOKUP(AF43,'【記載例】シフト記号表（勤務時間帯）'!$C$6:$K$35,9,FALSE))</f>
        <v>8</v>
      </c>
      <c r="AG44" s="234">
        <f>IF(AG43="","",VLOOKUP(AG43,'【記載例】シフト記号表（勤務時間帯）'!$C$6:$K$35,9,FALSE))</f>
        <v>8</v>
      </c>
      <c r="AH44" s="235" t="str">
        <f>IF(AH43="","",VLOOKUP(AH43,'【記載例】シフト記号表（勤務時間帯）'!$C$6:$K$35,9,FALSE))</f>
        <v/>
      </c>
      <c r="AI44" s="235">
        <f>IF(AI43="","",VLOOKUP(AI43,'【記載例】シフト記号表（勤務時間帯）'!$C$6:$K$35,9,FALSE))</f>
        <v>8</v>
      </c>
      <c r="AJ44" s="235">
        <f>IF(AJ43="","",VLOOKUP(AJ43,'【記載例】シフト記号表（勤務時間帯）'!$C$6:$K$35,9,FALSE))</f>
        <v>8</v>
      </c>
      <c r="AK44" s="235">
        <f>IF(AK43="","",VLOOKUP(AK43,'【記載例】シフト記号表（勤務時間帯）'!$C$6:$K$35,9,FALSE))</f>
        <v>8</v>
      </c>
      <c r="AL44" s="235" t="str">
        <f>IF(AL43="","",VLOOKUP(AL43,'【記載例】シフト記号表（勤務時間帯）'!$C$6:$K$35,9,FALSE))</f>
        <v/>
      </c>
      <c r="AM44" s="236">
        <f>IF(AM43="","",VLOOKUP(AM43,'【記載例】シフト記号表（勤務時間帯）'!$C$6:$K$35,9,FALSE))</f>
        <v>8</v>
      </c>
      <c r="AN44" s="234">
        <f>IF(AN43="","",VLOOKUP(AN43,'【記載例】シフト記号表（勤務時間帯）'!$C$6:$K$35,9,FALSE))</f>
        <v>8</v>
      </c>
      <c r="AO44" s="235" t="str">
        <f>IF(AO43="","",VLOOKUP(AO43,'【記載例】シフト記号表（勤務時間帯）'!$C$6:$K$35,9,FALSE))</f>
        <v/>
      </c>
      <c r="AP44" s="235">
        <f>IF(AP43="","",VLOOKUP(AP43,'【記載例】シフト記号表（勤務時間帯）'!$C$6:$K$35,9,FALSE))</f>
        <v>8</v>
      </c>
      <c r="AQ44" s="235">
        <f>IF(AQ43="","",VLOOKUP(AQ43,'【記載例】シフト記号表（勤務時間帯）'!$C$6:$K$35,9,FALSE))</f>
        <v>8</v>
      </c>
      <c r="AR44" s="235">
        <f>IF(AR43="","",VLOOKUP(AR43,'【記載例】シフト記号表（勤務時間帯）'!$C$6:$K$35,9,FALSE))</f>
        <v>8</v>
      </c>
      <c r="AS44" s="235" t="str">
        <f>IF(AS43="","",VLOOKUP(AS43,'【記載例】シフト記号表（勤務時間帯）'!$C$6:$K$35,9,FALSE))</f>
        <v/>
      </c>
      <c r="AT44" s="236">
        <f>IF(AT43="","",VLOOKUP(AT43,'【記載例】シフト記号表（勤務時間帯）'!$C$6:$K$35,9,FALSE))</f>
        <v>8</v>
      </c>
      <c r="AU44" s="234" t="str">
        <f>IF(AU43="","",VLOOKUP(AU43,'【記載例】シフト記号表（勤務時間帯）'!$C$6:$K$35,9,FALSE))</f>
        <v/>
      </c>
      <c r="AV44" s="235" t="str">
        <f>IF(AV43="","",VLOOKUP(AV43,'【記載例】シフト記号表（勤務時間帯）'!$C$6:$K$35,9,FALSE))</f>
        <v/>
      </c>
      <c r="AW44" s="235" t="str">
        <f>IF(AW43="","",VLOOKUP(AW43,'【記載例】シフト記号表（勤務時間帯）'!$C$6:$K$35,9,FALSE))</f>
        <v/>
      </c>
      <c r="AX44" s="395">
        <f>IF($BB$3="４週",SUM(S44:AT44),IF($BB$3="暦月",SUM(S44:AW44),""))</f>
        <v>160</v>
      </c>
      <c r="AY44" s="396"/>
      <c r="AZ44" s="397">
        <f>IF($BB$3="４週",AX44/4,IF($BB$3="暦月",【記載例】通所介護!AX44/(【記載例】通所介護!$BB$8/7),""))</f>
        <v>40</v>
      </c>
      <c r="BA44" s="398"/>
      <c r="BB44" s="415"/>
      <c r="BC44" s="416"/>
      <c r="BD44" s="416"/>
      <c r="BE44" s="416"/>
      <c r="BF44" s="417"/>
    </row>
    <row r="45" spans="2:58" ht="20.25" customHeight="1" x14ac:dyDescent="0.4">
      <c r="B45" s="359"/>
      <c r="C45" s="314"/>
      <c r="D45" s="315"/>
      <c r="E45" s="316"/>
      <c r="F45" s="92" t="str">
        <f>C43</f>
        <v>介護職員</v>
      </c>
      <c r="G45" s="410"/>
      <c r="H45" s="367"/>
      <c r="I45" s="365"/>
      <c r="J45" s="365"/>
      <c r="K45" s="366"/>
      <c r="L45" s="411"/>
      <c r="M45" s="390"/>
      <c r="N45" s="390"/>
      <c r="O45" s="391"/>
      <c r="P45" s="399" t="s">
        <v>50</v>
      </c>
      <c r="Q45" s="400"/>
      <c r="R45" s="401"/>
      <c r="S45" s="237">
        <f>IF(S43="","",VLOOKUP(S43,'【記載例】シフト記号表（勤務時間帯）'!$C$6:$U$35,19,FALSE))</f>
        <v>7</v>
      </c>
      <c r="T45" s="238" t="str">
        <f>IF(T43="","",VLOOKUP(T43,'【記載例】シフト記号表（勤務時間帯）'!$C$6:$U$35,19,FALSE))</f>
        <v/>
      </c>
      <c r="U45" s="238">
        <f>IF(U43="","",VLOOKUP(U43,'【記載例】シフト記号表（勤務時間帯）'!$C$6:$U$35,19,FALSE))</f>
        <v>7</v>
      </c>
      <c r="V45" s="238">
        <f>IF(V43="","",VLOOKUP(V43,'【記載例】シフト記号表（勤務時間帯）'!$C$6:$U$35,19,FALSE))</f>
        <v>7</v>
      </c>
      <c r="W45" s="238">
        <f>IF(W43="","",VLOOKUP(W43,'【記載例】シフト記号表（勤務時間帯）'!$C$6:$U$35,19,FALSE))</f>
        <v>7</v>
      </c>
      <c r="X45" s="238" t="str">
        <f>IF(X43="","",VLOOKUP(X43,'【記載例】シフト記号表（勤務時間帯）'!$C$6:$U$35,19,FALSE))</f>
        <v/>
      </c>
      <c r="Y45" s="239">
        <f>IF(Y43="","",VLOOKUP(Y43,'【記載例】シフト記号表（勤務時間帯）'!$C$6:$U$35,19,FALSE))</f>
        <v>7</v>
      </c>
      <c r="Z45" s="237">
        <f>IF(Z43="","",VLOOKUP(Z43,'【記載例】シフト記号表（勤務時間帯）'!$C$6:$U$35,19,FALSE))</f>
        <v>7</v>
      </c>
      <c r="AA45" s="238" t="str">
        <f>IF(AA43="","",VLOOKUP(AA43,'【記載例】シフト記号表（勤務時間帯）'!$C$6:$U$35,19,FALSE))</f>
        <v/>
      </c>
      <c r="AB45" s="238">
        <f>IF(AB43="","",VLOOKUP(AB43,'【記載例】シフト記号表（勤務時間帯）'!$C$6:$U$35,19,FALSE))</f>
        <v>7</v>
      </c>
      <c r="AC45" s="238">
        <f>IF(AC43="","",VLOOKUP(AC43,'【記載例】シフト記号表（勤務時間帯）'!$C$6:$U$35,19,FALSE))</f>
        <v>7</v>
      </c>
      <c r="AD45" s="238">
        <f>IF(AD43="","",VLOOKUP(AD43,'【記載例】シフト記号表（勤務時間帯）'!$C$6:$U$35,19,FALSE))</f>
        <v>7</v>
      </c>
      <c r="AE45" s="238" t="str">
        <f>IF(AE43="","",VLOOKUP(AE43,'【記載例】シフト記号表（勤務時間帯）'!$C$6:$U$35,19,FALSE))</f>
        <v/>
      </c>
      <c r="AF45" s="239">
        <f>IF(AF43="","",VLOOKUP(AF43,'【記載例】シフト記号表（勤務時間帯）'!$C$6:$U$35,19,FALSE))</f>
        <v>7</v>
      </c>
      <c r="AG45" s="237">
        <f>IF(AG43="","",VLOOKUP(AG43,'【記載例】シフト記号表（勤務時間帯）'!$C$6:$U$35,19,FALSE))</f>
        <v>7</v>
      </c>
      <c r="AH45" s="238" t="str">
        <f>IF(AH43="","",VLOOKUP(AH43,'【記載例】シフト記号表（勤務時間帯）'!$C$6:$U$35,19,FALSE))</f>
        <v/>
      </c>
      <c r="AI45" s="238">
        <f>IF(AI43="","",VLOOKUP(AI43,'【記載例】シフト記号表（勤務時間帯）'!$C$6:$U$35,19,FALSE))</f>
        <v>7</v>
      </c>
      <c r="AJ45" s="238">
        <f>IF(AJ43="","",VLOOKUP(AJ43,'【記載例】シフト記号表（勤務時間帯）'!$C$6:$U$35,19,FALSE))</f>
        <v>7</v>
      </c>
      <c r="AK45" s="238">
        <f>IF(AK43="","",VLOOKUP(AK43,'【記載例】シフト記号表（勤務時間帯）'!$C$6:$U$35,19,FALSE))</f>
        <v>7</v>
      </c>
      <c r="AL45" s="238" t="str">
        <f>IF(AL43="","",VLOOKUP(AL43,'【記載例】シフト記号表（勤務時間帯）'!$C$6:$U$35,19,FALSE))</f>
        <v/>
      </c>
      <c r="AM45" s="239">
        <f>IF(AM43="","",VLOOKUP(AM43,'【記載例】シフト記号表（勤務時間帯）'!$C$6:$U$35,19,FALSE))</f>
        <v>7</v>
      </c>
      <c r="AN45" s="237">
        <f>IF(AN43="","",VLOOKUP(AN43,'【記載例】シフト記号表（勤務時間帯）'!$C$6:$U$35,19,FALSE))</f>
        <v>7</v>
      </c>
      <c r="AO45" s="238" t="str">
        <f>IF(AO43="","",VLOOKUP(AO43,'【記載例】シフト記号表（勤務時間帯）'!$C$6:$U$35,19,FALSE))</f>
        <v/>
      </c>
      <c r="AP45" s="238">
        <f>IF(AP43="","",VLOOKUP(AP43,'【記載例】シフト記号表（勤務時間帯）'!$C$6:$U$35,19,FALSE))</f>
        <v>7</v>
      </c>
      <c r="AQ45" s="238">
        <f>IF(AQ43="","",VLOOKUP(AQ43,'【記載例】シフト記号表（勤務時間帯）'!$C$6:$U$35,19,FALSE))</f>
        <v>7</v>
      </c>
      <c r="AR45" s="238">
        <f>IF(AR43="","",VLOOKUP(AR43,'【記載例】シフト記号表（勤務時間帯）'!$C$6:$U$35,19,FALSE))</f>
        <v>7</v>
      </c>
      <c r="AS45" s="238" t="str">
        <f>IF(AS43="","",VLOOKUP(AS43,'【記載例】シフト記号表（勤務時間帯）'!$C$6:$U$35,19,FALSE))</f>
        <v/>
      </c>
      <c r="AT45" s="239">
        <f>IF(AT43="","",VLOOKUP(AT43,'【記載例】シフト記号表（勤務時間帯）'!$C$6:$U$35,19,FALSE))</f>
        <v>7</v>
      </c>
      <c r="AU45" s="237" t="str">
        <f>IF(AU43="","",VLOOKUP(AU43,'【記載例】シフト記号表（勤務時間帯）'!$C$6:$U$35,19,FALSE))</f>
        <v/>
      </c>
      <c r="AV45" s="238" t="str">
        <f>IF(AV43="","",VLOOKUP(AV43,'【記載例】シフト記号表（勤務時間帯）'!$C$6:$U$35,19,FALSE))</f>
        <v/>
      </c>
      <c r="AW45" s="238" t="str">
        <f>IF(AW43="","",VLOOKUP(AW43,'【記載例】シフト記号表（勤務時間帯）'!$C$6:$U$35,19,FALSE))</f>
        <v/>
      </c>
      <c r="AX45" s="338">
        <f>IF($BB$3="４週",SUM(S45:AT45),IF($BB$3="暦月",SUM(S45:AW45),""))</f>
        <v>140</v>
      </c>
      <c r="AY45" s="339"/>
      <c r="AZ45" s="340">
        <f>IF($BB$3="４週",AX45/4,IF($BB$3="暦月",【記載例】通所介護!AX45/(【記載例】通所介護!$BB$8/7),""))</f>
        <v>35</v>
      </c>
      <c r="BA45" s="341"/>
      <c r="BB45" s="418"/>
      <c r="BC45" s="419"/>
      <c r="BD45" s="419"/>
      <c r="BE45" s="419"/>
      <c r="BF45" s="420"/>
    </row>
    <row r="46" spans="2:58" ht="20.25" customHeight="1" x14ac:dyDescent="0.4">
      <c r="B46" s="359">
        <f>B43+1</f>
        <v>9</v>
      </c>
      <c r="C46" s="308" t="s">
        <v>61</v>
      </c>
      <c r="D46" s="309"/>
      <c r="E46" s="310"/>
      <c r="F46" s="115"/>
      <c r="G46" s="361" t="s">
        <v>109</v>
      </c>
      <c r="H46" s="364" t="s">
        <v>92</v>
      </c>
      <c r="I46" s="365"/>
      <c r="J46" s="365"/>
      <c r="K46" s="366"/>
      <c r="L46" s="371" t="s">
        <v>119</v>
      </c>
      <c r="M46" s="372"/>
      <c r="N46" s="372"/>
      <c r="O46" s="373"/>
      <c r="P46" s="380" t="s">
        <v>49</v>
      </c>
      <c r="Q46" s="381"/>
      <c r="R46" s="382"/>
      <c r="S46" s="107" t="s">
        <v>144</v>
      </c>
      <c r="T46" s="108" t="s">
        <v>144</v>
      </c>
      <c r="U46" s="108"/>
      <c r="V46" s="108" t="s">
        <v>144</v>
      </c>
      <c r="W46" s="108" t="s">
        <v>144</v>
      </c>
      <c r="X46" s="108" t="s">
        <v>144</v>
      </c>
      <c r="Y46" s="109"/>
      <c r="Z46" s="107" t="s">
        <v>144</v>
      </c>
      <c r="AA46" s="108" t="s">
        <v>144</v>
      </c>
      <c r="AB46" s="108"/>
      <c r="AC46" s="108" t="s">
        <v>144</v>
      </c>
      <c r="AD46" s="108" t="s">
        <v>144</v>
      </c>
      <c r="AE46" s="108" t="s">
        <v>144</v>
      </c>
      <c r="AF46" s="109"/>
      <c r="AG46" s="107" t="s">
        <v>144</v>
      </c>
      <c r="AH46" s="108" t="s">
        <v>144</v>
      </c>
      <c r="AI46" s="108"/>
      <c r="AJ46" s="108" t="s">
        <v>144</v>
      </c>
      <c r="AK46" s="108" t="s">
        <v>144</v>
      </c>
      <c r="AL46" s="108" t="s">
        <v>144</v>
      </c>
      <c r="AM46" s="109"/>
      <c r="AN46" s="107" t="s">
        <v>144</v>
      </c>
      <c r="AO46" s="108" t="s">
        <v>144</v>
      </c>
      <c r="AP46" s="108"/>
      <c r="AQ46" s="108" t="s">
        <v>144</v>
      </c>
      <c r="AR46" s="108" t="s">
        <v>144</v>
      </c>
      <c r="AS46" s="108" t="s">
        <v>144</v>
      </c>
      <c r="AT46" s="109"/>
      <c r="AU46" s="107"/>
      <c r="AV46" s="108"/>
      <c r="AW46" s="108"/>
      <c r="AX46" s="402"/>
      <c r="AY46" s="403"/>
      <c r="AZ46" s="404"/>
      <c r="BA46" s="405"/>
      <c r="BB46" s="412"/>
      <c r="BC46" s="413"/>
      <c r="BD46" s="413"/>
      <c r="BE46" s="413"/>
      <c r="BF46" s="414"/>
    </row>
    <row r="47" spans="2:58" ht="20.25" customHeight="1" x14ac:dyDescent="0.4">
      <c r="B47" s="359"/>
      <c r="C47" s="311"/>
      <c r="D47" s="312"/>
      <c r="E47" s="313"/>
      <c r="F47" s="92"/>
      <c r="G47" s="362"/>
      <c r="H47" s="367"/>
      <c r="I47" s="365"/>
      <c r="J47" s="365"/>
      <c r="K47" s="366"/>
      <c r="L47" s="374"/>
      <c r="M47" s="375"/>
      <c r="N47" s="375"/>
      <c r="O47" s="376"/>
      <c r="P47" s="392" t="s">
        <v>15</v>
      </c>
      <c r="Q47" s="393"/>
      <c r="R47" s="394"/>
      <c r="S47" s="234">
        <f>IF(S46="","",VLOOKUP(S46,'【記載例】シフト記号表（勤務時間帯）'!$C$6:$K$35,9,FALSE))</f>
        <v>8</v>
      </c>
      <c r="T47" s="235">
        <f>IF(T46="","",VLOOKUP(T46,'【記載例】シフト記号表（勤務時間帯）'!$C$6:$K$35,9,FALSE))</f>
        <v>8</v>
      </c>
      <c r="U47" s="235" t="str">
        <f>IF(U46="","",VLOOKUP(U46,'【記載例】シフト記号表（勤務時間帯）'!$C$6:$K$35,9,FALSE))</f>
        <v/>
      </c>
      <c r="V47" s="235">
        <f>IF(V46="","",VLOOKUP(V46,'【記載例】シフト記号表（勤務時間帯）'!$C$6:$K$35,9,FALSE))</f>
        <v>8</v>
      </c>
      <c r="W47" s="235">
        <f>IF(W46="","",VLOOKUP(W46,'【記載例】シフト記号表（勤務時間帯）'!$C$6:$K$35,9,FALSE))</f>
        <v>8</v>
      </c>
      <c r="X47" s="235">
        <f>IF(X46="","",VLOOKUP(X46,'【記載例】シフト記号表（勤務時間帯）'!$C$6:$K$35,9,FALSE))</f>
        <v>8</v>
      </c>
      <c r="Y47" s="236" t="str">
        <f>IF(Y46="","",VLOOKUP(Y46,'【記載例】シフト記号表（勤務時間帯）'!$C$6:$K$35,9,FALSE))</f>
        <v/>
      </c>
      <c r="Z47" s="234">
        <f>IF(Z46="","",VLOOKUP(Z46,'【記載例】シフト記号表（勤務時間帯）'!$C$6:$K$35,9,FALSE))</f>
        <v>8</v>
      </c>
      <c r="AA47" s="235">
        <f>IF(AA46="","",VLOOKUP(AA46,'【記載例】シフト記号表（勤務時間帯）'!$C$6:$K$35,9,FALSE))</f>
        <v>8</v>
      </c>
      <c r="AB47" s="235" t="str">
        <f>IF(AB46="","",VLOOKUP(AB46,'【記載例】シフト記号表（勤務時間帯）'!$C$6:$K$35,9,FALSE))</f>
        <v/>
      </c>
      <c r="AC47" s="235">
        <f>IF(AC46="","",VLOOKUP(AC46,'【記載例】シフト記号表（勤務時間帯）'!$C$6:$K$35,9,FALSE))</f>
        <v>8</v>
      </c>
      <c r="AD47" s="235">
        <f>IF(AD46="","",VLOOKUP(AD46,'【記載例】シフト記号表（勤務時間帯）'!$C$6:$K$35,9,FALSE))</f>
        <v>8</v>
      </c>
      <c r="AE47" s="235">
        <f>IF(AE46="","",VLOOKUP(AE46,'【記載例】シフト記号表（勤務時間帯）'!$C$6:$K$35,9,FALSE))</f>
        <v>8</v>
      </c>
      <c r="AF47" s="236" t="str">
        <f>IF(AF46="","",VLOOKUP(AF46,'【記載例】シフト記号表（勤務時間帯）'!$C$6:$K$35,9,FALSE))</f>
        <v/>
      </c>
      <c r="AG47" s="234">
        <f>IF(AG46="","",VLOOKUP(AG46,'【記載例】シフト記号表（勤務時間帯）'!$C$6:$K$35,9,FALSE))</f>
        <v>8</v>
      </c>
      <c r="AH47" s="235">
        <f>IF(AH46="","",VLOOKUP(AH46,'【記載例】シフト記号表（勤務時間帯）'!$C$6:$K$35,9,FALSE))</f>
        <v>8</v>
      </c>
      <c r="AI47" s="235" t="str">
        <f>IF(AI46="","",VLOOKUP(AI46,'【記載例】シフト記号表（勤務時間帯）'!$C$6:$K$35,9,FALSE))</f>
        <v/>
      </c>
      <c r="AJ47" s="235">
        <f>IF(AJ46="","",VLOOKUP(AJ46,'【記載例】シフト記号表（勤務時間帯）'!$C$6:$K$35,9,FALSE))</f>
        <v>8</v>
      </c>
      <c r="AK47" s="235">
        <f>IF(AK46="","",VLOOKUP(AK46,'【記載例】シフト記号表（勤務時間帯）'!$C$6:$K$35,9,FALSE))</f>
        <v>8</v>
      </c>
      <c r="AL47" s="235">
        <f>IF(AL46="","",VLOOKUP(AL46,'【記載例】シフト記号表（勤務時間帯）'!$C$6:$K$35,9,FALSE))</f>
        <v>8</v>
      </c>
      <c r="AM47" s="236" t="str">
        <f>IF(AM46="","",VLOOKUP(AM46,'【記載例】シフト記号表（勤務時間帯）'!$C$6:$K$35,9,FALSE))</f>
        <v/>
      </c>
      <c r="AN47" s="234">
        <f>IF(AN46="","",VLOOKUP(AN46,'【記載例】シフト記号表（勤務時間帯）'!$C$6:$K$35,9,FALSE))</f>
        <v>8</v>
      </c>
      <c r="AO47" s="235">
        <f>IF(AO46="","",VLOOKUP(AO46,'【記載例】シフト記号表（勤務時間帯）'!$C$6:$K$35,9,FALSE))</f>
        <v>8</v>
      </c>
      <c r="AP47" s="235" t="str">
        <f>IF(AP46="","",VLOOKUP(AP46,'【記載例】シフト記号表（勤務時間帯）'!$C$6:$K$35,9,FALSE))</f>
        <v/>
      </c>
      <c r="AQ47" s="235">
        <f>IF(AQ46="","",VLOOKUP(AQ46,'【記載例】シフト記号表（勤務時間帯）'!$C$6:$K$35,9,FALSE))</f>
        <v>8</v>
      </c>
      <c r="AR47" s="235">
        <f>IF(AR46="","",VLOOKUP(AR46,'【記載例】シフト記号表（勤務時間帯）'!$C$6:$K$35,9,FALSE))</f>
        <v>8</v>
      </c>
      <c r="AS47" s="235">
        <f>IF(AS46="","",VLOOKUP(AS46,'【記載例】シフト記号表（勤務時間帯）'!$C$6:$K$35,9,FALSE))</f>
        <v>8</v>
      </c>
      <c r="AT47" s="236" t="str">
        <f>IF(AT46="","",VLOOKUP(AT46,'【記載例】シフト記号表（勤務時間帯）'!$C$6:$K$35,9,FALSE))</f>
        <v/>
      </c>
      <c r="AU47" s="234" t="str">
        <f>IF(AU46="","",VLOOKUP(AU46,'【記載例】シフト記号表（勤務時間帯）'!$C$6:$K$35,9,FALSE))</f>
        <v/>
      </c>
      <c r="AV47" s="235" t="str">
        <f>IF(AV46="","",VLOOKUP(AV46,'【記載例】シフト記号表（勤務時間帯）'!$C$6:$K$35,9,FALSE))</f>
        <v/>
      </c>
      <c r="AW47" s="235" t="str">
        <f>IF(AW46="","",VLOOKUP(AW46,'【記載例】シフト記号表（勤務時間帯）'!$C$6:$K$35,9,FALSE))</f>
        <v/>
      </c>
      <c r="AX47" s="395">
        <f>IF($BB$3="４週",SUM(S47:AT47),IF($BB$3="暦月",SUM(S47:AW47),""))</f>
        <v>160</v>
      </c>
      <c r="AY47" s="396"/>
      <c r="AZ47" s="397">
        <f>IF($BB$3="４週",AX47/4,IF($BB$3="暦月",【記載例】通所介護!AX47/(【記載例】通所介護!$BB$8/7),""))</f>
        <v>40</v>
      </c>
      <c r="BA47" s="398"/>
      <c r="BB47" s="415"/>
      <c r="BC47" s="416"/>
      <c r="BD47" s="416"/>
      <c r="BE47" s="416"/>
      <c r="BF47" s="417"/>
    </row>
    <row r="48" spans="2:58" ht="20.25" customHeight="1" x14ac:dyDescent="0.4">
      <c r="B48" s="359"/>
      <c r="C48" s="314"/>
      <c r="D48" s="315"/>
      <c r="E48" s="316"/>
      <c r="F48" s="92" t="str">
        <f>C46</f>
        <v>介護職員</v>
      </c>
      <c r="G48" s="410"/>
      <c r="H48" s="367"/>
      <c r="I48" s="365"/>
      <c r="J48" s="365"/>
      <c r="K48" s="366"/>
      <c r="L48" s="411"/>
      <c r="M48" s="390"/>
      <c r="N48" s="390"/>
      <c r="O48" s="391"/>
      <c r="P48" s="399" t="s">
        <v>50</v>
      </c>
      <c r="Q48" s="400"/>
      <c r="R48" s="401"/>
      <c r="S48" s="237">
        <f>IF(S46="","",VLOOKUP(S46,'【記載例】シフト記号表（勤務時間帯）'!$C$6:$U$35,19,FALSE))</f>
        <v>7</v>
      </c>
      <c r="T48" s="238">
        <f>IF(T46="","",VLOOKUP(T46,'【記載例】シフト記号表（勤務時間帯）'!$C$6:$U$35,19,FALSE))</f>
        <v>7</v>
      </c>
      <c r="U48" s="238" t="str">
        <f>IF(U46="","",VLOOKUP(U46,'【記載例】シフト記号表（勤務時間帯）'!$C$6:$U$35,19,FALSE))</f>
        <v/>
      </c>
      <c r="V48" s="238">
        <f>IF(V46="","",VLOOKUP(V46,'【記載例】シフト記号表（勤務時間帯）'!$C$6:$U$35,19,FALSE))</f>
        <v>7</v>
      </c>
      <c r="W48" s="238">
        <f>IF(W46="","",VLOOKUP(W46,'【記載例】シフト記号表（勤務時間帯）'!$C$6:$U$35,19,FALSE))</f>
        <v>7</v>
      </c>
      <c r="X48" s="238">
        <f>IF(X46="","",VLOOKUP(X46,'【記載例】シフト記号表（勤務時間帯）'!$C$6:$U$35,19,FALSE))</f>
        <v>7</v>
      </c>
      <c r="Y48" s="239" t="str">
        <f>IF(Y46="","",VLOOKUP(Y46,'【記載例】シフト記号表（勤務時間帯）'!$C$6:$U$35,19,FALSE))</f>
        <v/>
      </c>
      <c r="Z48" s="237">
        <f>IF(Z46="","",VLOOKUP(Z46,'【記載例】シフト記号表（勤務時間帯）'!$C$6:$U$35,19,FALSE))</f>
        <v>7</v>
      </c>
      <c r="AA48" s="238">
        <f>IF(AA46="","",VLOOKUP(AA46,'【記載例】シフト記号表（勤務時間帯）'!$C$6:$U$35,19,FALSE))</f>
        <v>7</v>
      </c>
      <c r="AB48" s="238" t="str">
        <f>IF(AB46="","",VLOOKUP(AB46,'【記載例】シフト記号表（勤務時間帯）'!$C$6:$U$35,19,FALSE))</f>
        <v/>
      </c>
      <c r="AC48" s="238">
        <f>IF(AC46="","",VLOOKUP(AC46,'【記載例】シフト記号表（勤務時間帯）'!$C$6:$U$35,19,FALSE))</f>
        <v>7</v>
      </c>
      <c r="AD48" s="238">
        <f>IF(AD46="","",VLOOKUP(AD46,'【記載例】シフト記号表（勤務時間帯）'!$C$6:$U$35,19,FALSE))</f>
        <v>7</v>
      </c>
      <c r="AE48" s="238">
        <f>IF(AE46="","",VLOOKUP(AE46,'【記載例】シフト記号表（勤務時間帯）'!$C$6:$U$35,19,FALSE))</f>
        <v>7</v>
      </c>
      <c r="AF48" s="239" t="str">
        <f>IF(AF46="","",VLOOKUP(AF46,'【記載例】シフト記号表（勤務時間帯）'!$C$6:$U$35,19,FALSE))</f>
        <v/>
      </c>
      <c r="AG48" s="237">
        <f>IF(AG46="","",VLOOKUP(AG46,'【記載例】シフト記号表（勤務時間帯）'!$C$6:$U$35,19,FALSE))</f>
        <v>7</v>
      </c>
      <c r="AH48" s="238">
        <f>IF(AH46="","",VLOOKUP(AH46,'【記載例】シフト記号表（勤務時間帯）'!$C$6:$U$35,19,FALSE))</f>
        <v>7</v>
      </c>
      <c r="AI48" s="238" t="str">
        <f>IF(AI46="","",VLOOKUP(AI46,'【記載例】シフト記号表（勤務時間帯）'!$C$6:$U$35,19,FALSE))</f>
        <v/>
      </c>
      <c r="AJ48" s="238">
        <f>IF(AJ46="","",VLOOKUP(AJ46,'【記載例】シフト記号表（勤務時間帯）'!$C$6:$U$35,19,FALSE))</f>
        <v>7</v>
      </c>
      <c r="AK48" s="238">
        <f>IF(AK46="","",VLOOKUP(AK46,'【記載例】シフト記号表（勤務時間帯）'!$C$6:$U$35,19,FALSE))</f>
        <v>7</v>
      </c>
      <c r="AL48" s="238">
        <f>IF(AL46="","",VLOOKUP(AL46,'【記載例】シフト記号表（勤務時間帯）'!$C$6:$U$35,19,FALSE))</f>
        <v>7</v>
      </c>
      <c r="AM48" s="239" t="str">
        <f>IF(AM46="","",VLOOKUP(AM46,'【記載例】シフト記号表（勤務時間帯）'!$C$6:$U$35,19,FALSE))</f>
        <v/>
      </c>
      <c r="AN48" s="237">
        <f>IF(AN46="","",VLOOKUP(AN46,'【記載例】シフト記号表（勤務時間帯）'!$C$6:$U$35,19,FALSE))</f>
        <v>7</v>
      </c>
      <c r="AO48" s="238">
        <f>IF(AO46="","",VLOOKUP(AO46,'【記載例】シフト記号表（勤務時間帯）'!$C$6:$U$35,19,FALSE))</f>
        <v>7</v>
      </c>
      <c r="AP48" s="238" t="str">
        <f>IF(AP46="","",VLOOKUP(AP46,'【記載例】シフト記号表（勤務時間帯）'!$C$6:$U$35,19,FALSE))</f>
        <v/>
      </c>
      <c r="AQ48" s="238">
        <f>IF(AQ46="","",VLOOKUP(AQ46,'【記載例】シフト記号表（勤務時間帯）'!$C$6:$U$35,19,FALSE))</f>
        <v>7</v>
      </c>
      <c r="AR48" s="238">
        <f>IF(AR46="","",VLOOKUP(AR46,'【記載例】シフト記号表（勤務時間帯）'!$C$6:$U$35,19,FALSE))</f>
        <v>7</v>
      </c>
      <c r="AS48" s="238">
        <f>IF(AS46="","",VLOOKUP(AS46,'【記載例】シフト記号表（勤務時間帯）'!$C$6:$U$35,19,FALSE))</f>
        <v>7</v>
      </c>
      <c r="AT48" s="239" t="str">
        <f>IF(AT46="","",VLOOKUP(AT46,'【記載例】シフト記号表（勤務時間帯）'!$C$6:$U$35,19,FALSE))</f>
        <v/>
      </c>
      <c r="AU48" s="237" t="str">
        <f>IF(AU46="","",VLOOKUP(AU46,'【記載例】シフト記号表（勤務時間帯）'!$C$6:$U$35,19,FALSE))</f>
        <v/>
      </c>
      <c r="AV48" s="238" t="str">
        <f>IF(AV46="","",VLOOKUP(AV46,'【記載例】シフト記号表（勤務時間帯）'!$C$6:$U$35,19,FALSE))</f>
        <v/>
      </c>
      <c r="AW48" s="238" t="str">
        <f>IF(AW46="","",VLOOKUP(AW46,'【記載例】シフト記号表（勤務時間帯）'!$C$6:$U$35,19,FALSE))</f>
        <v/>
      </c>
      <c r="AX48" s="338">
        <f>IF($BB$3="４週",SUM(S48:AT48),IF($BB$3="暦月",SUM(S48:AW48),""))</f>
        <v>140</v>
      </c>
      <c r="AY48" s="339"/>
      <c r="AZ48" s="340">
        <f>IF($BB$3="４週",AX48/4,IF($BB$3="暦月",【記載例】通所介護!AX48/(【記載例】通所介護!$BB$8/7),""))</f>
        <v>35</v>
      </c>
      <c r="BA48" s="341"/>
      <c r="BB48" s="418"/>
      <c r="BC48" s="419"/>
      <c r="BD48" s="419"/>
      <c r="BE48" s="419"/>
      <c r="BF48" s="420"/>
    </row>
    <row r="49" spans="2:58" ht="20.25" customHeight="1" x14ac:dyDescent="0.4">
      <c r="B49" s="359">
        <f>B46+1</f>
        <v>10</v>
      </c>
      <c r="C49" s="308" t="s">
        <v>62</v>
      </c>
      <c r="D49" s="309"/>
      <c r="E49" s="310"/>
      <c r="F49" s="115"/>
      <c r="G49" s="361" t="s">
        <v>108</v>
      </c>
      <c r="H49" s="364" t="s">
        <v>14</v>
      </c>
      <c r="I49" s="365"/>
      <c r="J49" s="365"/>
      <c r="K49" s="366"/>
      <c r="L49" s="371" t="s">
        <v>115</v>
      </c>
      <c r="M49" s="372"/>
      <c r="N49" s="372"/>
      <c r="O49" s="373"/>
      <c r="P49" s="380" t="s">
        <v>49</v>
      </c>
      <c r="Q49" s="381"/>
      <c r="R49" s="382"/>
      <c r="S49" s="107" t="s">
        <v>147</v>
      </c>
      <c r="T49" s="108"/>
      <c r="U49" s="108" t="s">
        <v>147</v>
      </c>
      <c r="V49" s="108" t="s">
        <v>147</v>
      </c>
      <c r="W49" s="108"/>
      <c r="X49" s="108" t="s">
        <v>147</v>
      </c>
      <c r="Y49" s="109"/>
      <c r="Z49" s="107" t="s">
        <v>147</v>
      </c>
      <c r="AA49" s="108"/>
      <c r="AB49" s="108" t="s">
        <v>147</v>
      </c>
      <c r="AC49" s="108" t="s">
        <v>147</v>
      </c>
      <c r="AD49" s="108"/>
      <c r="AE49" s="108" t="s">
        <v>147</v>
      </c>
      <c r="AF49" s="109"/>
      <c r="AG49" s="107" t="s">
        <v>147</v>
      </c>
      <c r="AH49" s="108"/>
      <c r="AI49" s="108" t="s">
        <v>147</v>
      </c>
      <c r="AJ49" s="108" t="s">
        <v>147</v>
      </c>
      <c r="AK49" s="108"/>
      <c r="AL49" s="108" t="s">
        <v>147</v>
      </c>
      <c r="AM49" s="109"/>
      <c r="AN49" s="107" t="s">
        <v>147</v>
      </c>
      <c r="AO49" s="108"/>
      <c r="AP49" s="108" t="s">
        <v>147</v>
      </c>
      <c r="AQ49" s="108" t="s">
        <v>147</v>
      </c>
      <c r="AR49" s="108"/>
      <c r="AS49" s="108" t="s">
        <v>147</v>
      </c>
      <c r="AT49" s="109"/>
      <c r="AU49" s="107"/>
      <c r="AV49" s="108"/>
      <c r="AW49" s="108"/>
      <c r="AX49" s="402"/>
      <c r="AY49" s="403"/>
      <c r="AZ49" s="404"/>
      <c r="BA49" s="405"/>
      <c r="BB49" s="412" t="s">
        <v>126</v>
      </c>
      <c r="BC49" s="413"/>
      <c r="BD49" s="413"/>
      <c r="BE49" s="413"/>
      <c r="BF49" s="414"/>
    </row>
    <row r="50" spans="2:58" ht="20.25" customHeight="1" x14ac:dyDescent="0.4">
      <c r="B50" s="359"/>
      <c r="C50" s="311"/>
      <c r="D50" s="312"/>
      <c r="E50" s="313"/>
      <c r="F50" s="92"/>
      <c r="G50" s="362"/>
      <c r="H50" s="367"/>
      <c r="I50" s="365"/>
      <c r="J50" s="365"/>
      <c r="K50" s="366"/>
      <c r="L50" s="374"/>
      <c r="M50" s="375"/>
      <c r="N50" s="375"/>
      <c r="O50" s="376"/>
      <c r="P50" s="392" t="s">
        <v>15</v>
      </c>
      <c r="Q50" s="393"/>
      <c r="R50" s="394"/>
      <c r="S50" s="234">
        <f>IF(S49="","",VLOOKUP(S49,'【記載例】シフト記号表（勤務時間帯）'!$C$6:$K$35,9,FALSE))</f>
        <v>6</v>
      </c>
      <c r="T50" s="235" t="str">
        <f>IF(T49="","",VLOOKUP(T49,'【記載例】シフト記号表（勤務時間帯）'!$C$6:$K$35,9,FALSE))</f>
        <v/>
      </c>
      <c r="U50" s="235">
        <f>IF(U49="","",VLOOKUP(U49,'【記載例】シフト記号表（勤務時間帯）'!$C$6:$K$35,9,FALSE))</f>
        <v>6</v>
      </c>
      <c r="V50" s="235">
        <f>IF(V49="","",VLOOKUP(V49,'【記載例】シフト記号表（勤務時間帯）'!$C$6:$K$35,9,FALSE))</f>
        <v>6</v>
      </c>
      <c r="W50" s="235" t="str">
        <f>IF(W49="","",VLOOKUP(W49,'【記載例】シフト記号表（勤務時間帯）'!$C$6:$K$35,9,FALSE))</f>
        <v/>
      </c>
      <c r="X50" s="235">
        <f>IF(X49="","",VLOOKUP(X49,'【記載例】シフト記号表（勤務時間帯）'!$C$6:$K$35,9,FALSE))</f>
        <v>6</v>
      </c>
      <c r="Y50" s="236" t="str">
        <f>IF(Y49="","",VLOOKUP(Y49,'【記載例】シフト記号表（勤務時間帯）'!$C$6:$K$35,9,FALSE))</f>
        <v/>
      </c>
      <c r="Z50" s="234">
        <f>IF(Z49="","",VLOOKUP(Z49,'【記載例】シフト記号表（勤務時間帯）'!$C$6:$K$35,9,FALSE))</f>
        <v>6</v>
      </c>
      <c r="AA50" s="235" t="str">
        <f>IF(AA49="","",VLOOKUP(AA49,'【記載例】シフト記号表（勤務時間帯）'!$C$6:$K$35,9,FALSE))</f>
        <v/>
      </c>
      <c r="AB50" s="235">
        <f>IF(AB49="","",VLOOKUP(AB49,'【記載例】シフト記号表（勤務時間帯）'!$C$6:$K$35,9,FALSE))</f>
        <v>6</v>
      </c>
      <c r="AC50" s="235">
        <f>IF(AC49="","",VLOOKUP(AC49,'【記載例】シフト記号表（勤務時間帯）'!$C$6:$K$35,9,FALSE))</f>
        <v>6</v>
      </c>
      <c r="AD50" s="235" t="str">
        <f>IF(AD49="","",VLOOKUP(AD49,'【記載例】シフト記号表（勤務時間帯）'!$C$6:$K$35,9,FALSE))</f>
        <v/>
      </c>
      <c r="AE50" s="235">
        <f>IF(AE49="","",VLOOKUP(AE49,'【記載例】シフト記号表（勤務時間帯）'!$C$6:$K$35,9,FALSE))</f>
        <v>6</v>
      </c>
      <c r="AF50" s="236" t="str">
        <f>IF(AF49="","",VLOOKUP(AF49,'【記載例】シフト記号表（勤務時間帯）'!$C$6:$K$35,9,FALSE))</f>
        <v/>
      </c>
      <c r="AG50" s="234">
        <f>IF(AG49="","",VLOOKUP(AG49,'【記載例】シフト記号表（勤務時間帯）'!$C$6:$K$35,9,FALSE))</f>
        <v>6</v>
      </c>
      <c r="AH50" s="235" t="str">
        <f>IF(AH49="","",VLOOKUP(AH49,'【記載例】シフト記号表（勤務時間帯）'!$C$6:$K$35,9,FALSE))</f>
        <v/>
      </c>
      <c r="AI50" s="235">
        <f>IF(AI49="","",VLOOKUP(AI49,'【記載例】シフト記号表（勤務時間帯）'!$C$6:$K$35,9,FALSE))</f>
        <v>6</v>
      </c>
      <c r="AJ50" s="235">
        <f>IF(AJ49="","",VLOOKUP(AJ49,'【記載例】シフト記号表（勤務時間帯）'!$C$6:$K$35,9,FALSE))</f>
        <v>6</v>
      </c>
      <c r="AK50" s="235" t="str">
        <f>IF(AK49="","",VLOOKUP(AK49,'【記載例】シフト記号表（勤務時間帯）'!$C$6:$K$35,9,FALSE))</f>
        <v/>
      </c>
      <c r="AL50" s="235">
        <f>IF(AL49="","",VLOOKUP(AL49,'【記載例】シフト記号表（勤務時間帯）'!$C$6:$K$35,9,FALSE))</f>
        <v>6</v>
      </c>
      <c r="AM50" s="236" t="str">
        <f>IF(AM49="","",VLOOKUP(AM49,'【記載例】シフト記号表（勤務時間帯）'!$C$6:$K$35,9,FALSE))</f>
        <v/>
      </c>
      <c r="AN50" s="234">
        <f>IF(AN49="","",VLOOKUP(AN49,'【記載例】シフト記号表（勤務時間帯）'!$C$6:$K$35,9,FALSE))</f>
        <v>6</v>
      </c>
      <c r="AO50" s="235" t="str">
        <f>IF(AO49="","",VLOOKUP(AO49,'【記載例】シフト記号表（勤務時間帯）'!$C$6:$K$35,9,FALSE))</f>
        <v/>
      </c>
      <c r="AP50" s="235">
        <f>IF(AP49="","",VLOOKUP(AP49,'【記載例】シフト記号表（勤務時間帯）'!$C$6:$K$35,9,FALSE))</f>
        <v>6</v>
      </c>
      <c r="AQ50" s="235">
        <f>IF(AQ49="","",VLOOKUP(AQ49,'【記載例】シフト記号表（勤務時間帯）'!$C$6:$K$35,9,FALSE))</f>
        <v>6</v>
      </c>
      <c r="AR50" s="235" t="str">
        <f>IF(AR49="","",VLOOKUP(AR49,'【記載例】シフト記号表（勤務時間帯）'!$C$6:$K$35,9,FALSE))</f>
        <v/>
      </c>
      <c r="AS50" s="235">
        <f>IF(AS49="","",VLOOKUP(AS49,'【記載例】シフト記号表（勤務時間帯）'!$C$6:$K$35,9,FALSE))</f>
        <v>6</v>
      </c>
      <c r="AT50" s="236" t="str">
        <f>IF(AT49="","",VLOOKUP(AT49,'【記載例】シフト記号表（勤務時間帯）'!$C$6:$K$35,9,FALSE))</f>
        <v/>
      </c>
      <c r="AU50" s="234" t="str">
        <f>IF(AU49="","",VLOOKUP(AU49,'【記載例】シフト記号表（勤務時間帯）'!$C$6:$K$35,9,FALSE))</f>
        <v/>
      </c>
      <c r="AV50" s="235" t="str">
        <f>IF(AV49="","",VLOOKUP(AV49,'【記載例】シフト記号表（勤務時間帯）'!$C$6:$K$35,9,FALSE))</f>
        <v/>
      </c>
      <c r="AW50" s="235" t="str">
        <f>IF(AW49="","",VLOOKUP(AW49,'【記載例】シフト記号表（勤務時間帯）'!$C$6:$K$35,9,FALSE))</f>
        <v/>
      </c>
      <c r="AX50" s="395">
        <f>IF($BB$3="４週",SUM(S50:AT50),IF($BB$3="暦月",SUM(S50:AW50),""))</f>
        <v>96</v>
      </c>
      <c r="AY50" s="396"/>
      <c r="AZ50" s="397">
        <f>IF($BB$3="４週",AX50/4,IF($BB$3="暦月",【記載例】通所介護!AX50/(【記載例】通所介護!$BB$8/7),""))</f>
        <v>24</v>
      </c>
      <c r="BA50" s="398"/>
      <c r="BB50" s="415"/>
      <c r="BC50" s="416"/>
      <c r="BD50" s="416"/>
      <c r="BE50" s="416"/>
      <c r="BF50" s="417"/>
    </row>
    <row r="51" spans="2:58" ht="20.25" customHeight="1" x14ac:dyDescent="0.4">
      <c r="B51" s="359"/>
      <c r="C51" s="314"/>
      <c r="D51" s="315"/>
      <c r="E51" s="316"/>
      <c r="F51" s="92" t="str">
        <f>C49</f>
        <v>機能訓練指導員</v>
      </c>
      <c r="G51" s="410"/>
      <c r="H51" s="367"/>
      <c r="I51" s="365"/>
      <c r="J51" s="365"/>
      <c r="K51" s="366"/>
      <c r="L51" s="411"/>
      <c r="M51" s="390"/>
      <c r="N51" s="390"/>
      <c r="O51" s="391"/>
      <c r="P51" s="399" t="s">
        <v>50</v>
      </c>
      <c r="Q51" s="400"/>
      <c r="R51" s="401"/>
      <c r="S51" s="237">
        <f>IF(S49="","",VLOOKUP(S49,'【記載例】シフト記号表（勤務時間帯）'!$C$6:$U$35,19,FALSE))</f>
        <v>6</v>
      </c>
      <c r="T51" s="238" t="str">
        <f>IF(T49="","",VLOOKUP(T49,'【記載例】シフト記号表（勤務時間帯）'!$C$6:$U$35,19,FALSE))</f>
        <v/>
      </c>
      <c r="U51" s="238">
        <f>IF(U49="","",VLOOKUP(U49,'【記載例】シフト記号表（勤務時間帯）'!$C$6:$U$35,19,FALSE))</f>
        <v>6</v>
      </c>
      <c r="V51" s="238">
        <f>IF(V49="","",VLOOKUP(V49,'【記載例】シフト記号表（勤務時間帯）'!$C$6:$U$35,19,FALSE))</f>
        <v>6</v>
      </c>
      <c r="W51" s="238" t="str">
        <f>IF(W49="","",VLOOKUP(W49,'【記載例】シフト記号表（勤務時間帯）'!$C$6:$U$35,19,FALSE))</f>
        <v/>
      </c>
      <c r="X51" s="238">
        <f>IF(X49="","",VLOOKUP(X49,'【記載例】シフト記号表（勤務時間帯）'!$C$6:$U$35,19,FALSE))</f>
        <v>6</v>
      </c>
      <c r="Y51" s="239" t="str">
        <f>IF(Y49="","",VLOOKUP(Y49,'【記載例】シフト記号表（勤務時間帯）'!$C$6:$U$35,19,FALSE))</f>
        <v/>
      </c>
      <c r="Z51" s="237">
        <f>IF(Z49="","",VLOOKUP(Z49,'【記載例】シフト記号表（勤務時間帯）'!$C$6:$U$35,19,FALSE))</f>
        <v>6</v>
      </c>
      <c r="AA51" s="238" t="str">
        <f>IF(AA49="","",VLOOKUP(AA49,'【記載例】シフト記号表（勤務時間帯）'!$C$6:$U$35,19,FALSE))</f>
        <v/>
      </c>
      <c r="AB51" s="238">
        <f>IF(AB49="","",VLOOKUP(AB49,'【記載例】シフト記号表（勤務時間帯）'!$C$6:$U$35,19,FALSE))</f>
        <v>6</v>
      </c>
      <c r="AC51" s="238">
        <f>IF(AC49="","",VLOOKUP(AC49,'【記載例】シフト記号表（勤務時間帯）'!$C$6:$U$35,19,FALSE))</f>
        <v>6</v>
      </c>
      <c r="AD51" s="238" t="str">
        <f>IF(AD49="","",VLOOKUP(AD49,'【記載例】シフト記号表（勤務時間帯）'!$C$6:$U$35,19,FALSE))</f>
        <v/>
      </c>
      <c r="AE51" s="238">
        <f>IF(AE49="","",VLOOKUP(AE49,'【記載例】シフト記号表（勤務時間帯）'!$C$6:$U$35,19,FALSE))</f>
        <v>6</v>
      </c>
      <c r="AF51" s="239" t="str">
        <f>IF(AF49="","",VLOOKUP(AF49,'【記載例】シフト記号表（勤務時間帯）'!$C$6:$U$35,19,FALSE))</f>
        <v/>
      </c>
      <c r="AG51" s="237">
        <f>IF(AG49="","",VLOOKUP(AG49,'【記載例】シフト記号表（勤務時間帯）'!$C$6:$U$35,19,FALSE))</f>
        <v>6</v>
      </c>
      <c r="AH51" s="238" t="str">
        <f>IF(AH49="","",VLOOKUP(AH49,'【記載例】シフト記号表（勤務時間帯）'!$C$6:$U$35,19,FALSE))</f>
        <v/>
      </c>
      <c r="AI51" s="238">
        <f>IF(AI49="","",VLOOKUP(AI49,'【記載例】シフト記号表（勤務時間帯）'!$C$6:$U$35,19,FALSE))</f>
        <v>6</v>
      </c>
      <c r="AJ51" s="238">
        <f>IF(AJ49="","",VLOOKUP(AJ49,'【記載例】シフト記号表（勤務時間帯）'!$C$6:$U$35,19,FALSE))</f>
        <v>6</v>
      </c>
      <c r="AK51" s="238" t="str">
        <f>IF(AK49="","",VLOOKUP(AK49,'【記載例】シフト記号表（勤務時間帯）'!$C$6:$U$35,19,FALSE))</f>
        <v/>
      </c>
      <c r="AL51" s="238">
        <f>IF(AL49="","",VLOOKUP(AL49,'【記載例】シフト記号表（勤務時間帯）'!$C$6:$U$35,19,FALSE))</f>
        <v>6</v>
      </c>
      <c r="AM51" s="239" t="str">
        <f>IF(AM49="","",VLOOKUP(AM49,'【記載例】シフト記号表（勤務時間帯）'!$C$6:$U$35,19,FALSE))</f>
        <v/>
      </c>
      <c r="AN51" s="237">
        <f>IF(AN49="","",VLOOKUP(AN49,'【記載例】シフト記号表（勤務時間帯）'!$C$6:$U$35,19,FALSE))</f>
        <v>6</v>
      </c>
      <c r="AO51" s="238" t="str">
        <f>IF(AO49="","",VLOOKUP(AO49,'【記載例】シフト記号表（勤務時間帯）'!$C$6:$U$35,19,FALSE))</f>
        <v/>
      </c>
      <c r="AP51" s="238">
        <f>IF(AP49="","",VLOOKUP(AP49,'【記載例】シフト記号表（勤務時間帯）'!$C$6:$U$35,19,FALSE))</f>
        <v>6</v>
      </c>
      <c r="AQ51" s="238">
        <f>IF(AQ49="","",VLOOKUP(AQ49,'【記載例】シフト記号表（勤務時間帯）'!$C$6:$U$35,19,FALSE))</f>
        <v>6</v>
      </c>
      <c r="AR51" s="238" t="str">
        <f>IF(AR49="","",VLOOKUP(AR49,'【記載例】シフト記号表（勤務時間帯）'!$C$6:$U$35,19,FALSE))</f>
        <v/>
      </c>
      <c r="AS51" s="238">
        <f>IF(AS49="","",VLOOKUP(AS49,'【記載例】シフト記号表（勤務時間帯）'!$C$6:$U$35,19,FALSE))</f>
        <v>6</v>
      </c>
      <c r="AT51" s="239" t="str">
        <f>IF(AT49="","",VLOOKUP(AT49,'【記載例】シフト記号表（勤務時間帯）'!$C$6:$U$35,19,FALSE))</f>
        <v/>
      </c>
      <c r="AU51" s="237" t="str">
        <f>IF(AU49="","",VLOOKUP(AU49,'【記載例】シフト記号表（勤務時間帯）'!$C$6:$U$35,19,FALSE))</f>
        <v/>
      </c>
      <c r="AV51" s="238" t="str">
        <f>IF(AV49="","",VLOOKUP(AV49,'【記載例】シフト記号表（勤務時間帯）'!$C$6:$U$35,19,FALSE))</f>
        <v/>
      </c>
      <c r="AW51" s="238" t="str">
        <f>IF(AW49="","",VLOOKUP(AW49,'【記載例】シフト記号表（勤務時間帯）'!$C$6:$U$35,19,FALSE))</f>
        <v/>
      </c>
      <c r="AX51" s="338">
        <f>IF($BB$3="４週",SUM(S51:AT51),IF($BB$3="暦月",SUM(S51:AW51),""))</f>
        <v>96</v>
      </c>
      <c r="AY51" s="339"/>
      <c r="AZ51" s="340">
        <f>IF($BB$3="４週",AX51/4,IF($BB$3="暦月",【記載例】通所介護!AX51/(【記載例】通所介護!$BB$8/7),""))</f>
        <v>24</v>
      </c>
      <c r="BA51" s="341"/>
      <c r="BB51" s="418"/>
      <c r="BC51" s="419"/>
      <c r="BD51" s="419"/>
      <c r="BE51" s="419"/>
      <c r="BF51" s="420"/>
    </row>
    <row r="52" spans="2:58" ht="20.25" customHeight="1" x14ac:dyDescent="0.4">
      <c r="B52" s="359">
        <f>B49+1</f>
        <v>11</v>
      </c>
      <c r="C52" s="308" t="s">
        <v>62</v>
      </c>
      <c r="D52" s="309"/>
      <c r="E52" s="310"/>
      <c r="F52" s="115"/>
      <c r="G52" s="361" t="s">
        <v>196</v>
      </c>
      <c r="H52" s="364" t="s">
        <v>14</v>
      </c>
      <c r="I52" s="365"/>
      <c r="J52" s="365"/>
      <c r="K52" s="366"/>
      <c r="L52" s="371" t="s">
        <v>117</v>
      </c>
      <c r="M52" s="372"/>
      <c r="N52" s="372"/>
      <c r="O52" s="373"/>
      <c r="P52" s="380" t="s">
        <v>49</v>
      </c>
      <c r="Q52" s="381"/>
      <c r="R52" s="382"/>
      <c r="S52" s="107"/>
      <c r="T52" s="108" t="s">
        <v>147</v>
      </c>
      <c r="U52" s="108"/>
      <c r="V52" s="108"/>
      <c r="W52" s="108" t="s">
        <v>147</v>
      </c>
      <c r="X52" s="108"/>
      <c r="Y52" s="109" t="s">
        <v>147</v>
      </c>
      <c r="Z52" s="107"/>
      <c r="AA52" s="108" t="s">
        <v>147</v>
      </c>
      <c r="AB52" s="108"/>
      <c r="AC52" s="108"/>
      <c r="AD52" s="108" t="s">
        <v>147</v>
      </c>
      <c r="AE52" s="108"/>
      <c r="AF52" s="109" t="s">
        <v>147</v>
      </c>
      <c r="AG52" s="107"/>
      <c r="AH52" s="108" t="s">
        <v>147</v>
      </c>
      <c r="AI52" s="108"/>
      <c r="AJ52" s="108"/>
      <c r="AK52" s="108" t="s">
        <v>147</v>
      </c>
      <c r="AL52" s="108"/>
      <c r="AM52" s="109" t="s">
        <v>147</v>
      </c>
      <c r="AN52" s="107"/>
      <c r="AO52" s="108" t="s">
        <v>147</v>
      </c>
      <c r="AP52" s="108"/>
      <c r="AQ52" s="108"/>
      <c r="AR52" s="108" t="s">
        <v>147</v>
      </c>
      <c r="AS52" s="108"/>
      <c r="AT52" s="109" t="s">
        <v>147</v>
      </c>
      <c r="AU52" s="107"/>
      <c r="AV52" s="108"/>
      <c r="AW52" s="108"/>
      <c r="AX52" s="402"/>
      <c r="AY52" s="403"/>
      <c r="AZ52" s="404"/>
      <c r="BA52" s="405"/>
      <c r="BB52" s="412" t="s">
        <v>121</v>
      </c>
      <c r="BC52" s="413"/>
      <c r="BD52" s="413"/>
      <c r="BE52" s="413"/>
      <c r="BF52" s="414"/>
    </row>
    <row r="53" spans="2:58" ht="20.25" customHeight="1" x14ac:dyDescent="0.4">
      <c r="B53" s="359"/>
      <c r="C53" s="311"/>
      <c r="D53" s="312"/>
      <c r="E53" s="313"/>
      <c r="F53" s="92"/>
      <c r="G53" s="362"/>
      <c r="H53" s="367"/>
      <c r="I53" s="365"/>
      <c r="J53" s="365"/>
      <c r="K53" s="366"/>
      <c r="L53" s="374"/>
      <c r="M53" s="375"/>
      <c r="N53" s="375"/>
      <c r="O53" s="376"/>
      <c r="P53" s="392" t="s">
        <v>15</v>
      </c>
      <c r="Q53" s="393"/>
      <c r="R53" s="394"/>
      <c r="S53" s="234" t="str">
        <f>IF(S52="","",VLOOKUP(S52,'【記載例】シフト記号表（勤務時間帯）'!$C$6:$K$35,9,FALSE))</f>
        <v/>
      </c>
      <c r="T53" s="235">
        <f>IF(T52="","",VLOOKUP(T52,'【記載例】シフト記号表（勤務時間帯）'!$C$6:$K$35,9,FALSE))</f>
        <v>6</v>
      </c>
      <c r="U53" s="235" t="str">
        <f>IF(U52="","",VLOOKUP(U52,'【記載例】シフト記号表（勤務時間帯）'!$C$6:$K$35,9,FALSE))</f>
        <v/>
      </c>
      <c r="V53" s="235" t="str">
        <f>IF(V52="","",VLOOKUP(V52,'【記載例】シフト記号表（勤務時間帯）'!$C$6:$K$35,9,FALSE))</f>
        <v/>
      </c>
      <c r="W53" s="235">
        <f>IF(W52="","",VLOOKUP(W52,'【記載例】シフト記号表（勤務時間帯）'!$C$6:$K$35,9,FALSE))</f>
        <v>6</v>
      </c>
      <c r="X53" s="235" t="str">
        <f>IF(X52="","",VLOOKUP(X52,'【記載例】シフト記号表（勤務時間帯）'!$C$6:$K$35,9,FALSE))</f>
        <v/>
      </c>
      <c r="Y53" s="236">
        <f>IF(Y52="","",VLOOKUP(Y52,'【記載例】シフト記号表（勤務時間帯）'!$C$6:$K$35,9,FALSE))</f>
        <v>6</v>
      </c>
      <c r="Z53" s="234" t="str">
        <f>IF(Z52="","",VLOOKUP(Z52,'【記載例】シフト記号表（勤務時間帯）'!$C$6:$K$35,9,FALSE))</f>
        <v/>
      </c>
      <c r="AA53" s="235">
        <f>IF(AA52="","",VLOOKUP(AA52,'【記載例】シフト記号表（勤務時間帯）'!$C$6:$K$35,9,FALSE))</f>
        <v>6</v>
      </c>
      <c r="AB53" s="235" t="str">
        <f>IF(AB52="","",VLOOKUP(AB52,'【記載例】シフト記号表（勤務時間帯）'!$C$6:$K$35,9,FALSE))</f>
        <v/>
      </c>
      <c r="AC53" s="235" t="str">
        <f>IF(AC52="","",VLOOKUP(AC52,'【記載例】シフト記号表（勤務時間帯）'!$C$6:$K$35,9,FALSE))</f>
        <v/>
      </c>
      <c r="AD53" s="235">
        <f>IF(AD52="","",VLOOKUP(AD52,'【記載例】シフト記号表（勤務時間帯）'!$C$6:$K$35,9,FALSE))</f>
        <v>6</v>
      </c>
      <c r="AE53" s="235" t="str">
        <f>IF(AE52="","",VLOOKUP(AE52,'【記載例】シフト記号表（勤務時間帯）'!$C$6:$K$35,9,FALSE))</f>
        <v/>
      </c>
      <c r="AF53" s="236">
        <f>IF(AF52="","",VLOOKUP(AF52,'【記載例】シフト記号表（勤務時間帯）'!$C$6:$K$35,9,FALSE))</f>
        <v>6</v>
      </c>
      <c r="AG53" s="234" t="str">
        <f>IF(AG52="","",VLOOKUP(AG52,'【記載例】シフト記号表（勤務時間帯）'!$C$6:$K$35,9,FALSE))</f>
        <v/>
      </c>
      <c r="AH53" s="235">
        <f>IF(AH52="","",VLOOKUP(AH52,'【記載例】シフト記号表（勤務時間帯）'!$C$6:$K$35,9,FALSE))</f>
        <v>6</v>
      </c>
      <c r="AI53" s="235" t="str">
        <f>IF(AI52="","",VLOOKUP(AI52,'【記載例】シフト記号表（勤務時間帯）'!$C$6:$K$35,9,FALSE))</f>
        <v/>
      </c>
      <c r="AJ53" s="235" t="str">
        <f>IF(AJ52="","",VLOOKUP(AJ52,'【記載例】シフト記号表（勤務時間帯）'!$C$6:$K$35,9,FALSE))</f>
        <v/>
      </c>
      <c r="AK53" s="235">
        <f>IF(AK52="","",VLOOKUP(AK52,'【記載例】シフト記号表（勤務時間帯）'!$C$6:$K$35,9,FALSE))</f>
        <v>6</v>
      </c>
      <c r="AL53" s="235" t="str">
        <f>IF(AL52="","",VLOOKUP(AL52,'【記載例】シフト記号表（勤務時間帯）'!$C$6:$K$35,9,FALSE))</f>
        <v/>
      </c>
      <c r="AM53" s="236">
        <f>IF(AM52="","",VLOOKUP(AM52,'【記載例】シフト記号表（勤務時間帯）'!$C$6:$K$35,9,FALSE))</f>
        <v>6</v>
      </c>
      <c r="AN53" s="234" t="str">
        <f>IF(AN52="","",VLOOKUP(AN52,'【記載例】シフト記号表（勤務時間帯）'!$C$6:$K$35,9,FALSE))</f>
        <v/>
      </c>
      <c r="AO53" s="235">
        <f>IF(AO52="","",VLOOKUP(AO52,'【記載例】シフト記号表（勤務時間帯）'!$C$6:$K$35,9,FALSE))</f>
        <v>6</v>
      </c>
      <c r="AP53" s="235" t="str">
        <f>IF(AP52="","",VLOOKUP(AP52,'【記載例】シフト記号表（勤務時間帯）'!$C$6:$K$35,9,FALSE))</f>
        <v/>
      </c>
      <c r="AQ53" s="235" t="str">
        <f>IF(AQ52="","",VLOOKUP(AQ52,'【記載例】シフト記号表（勤務時間帯）'!$C$6:$K$35,9,FALSE))</f>
        <v/>
      </c>
      <c r="AR53" s="235">
        <f>IF(AR52="","",VLOOKUP(AR52,'【記載例】シフト記号表（勤務時間帯）'!$C$6:$K$35,9,FALSE))</f>
        <v>6</v>
      </c>
      <c r="AS53" s="235" t="str">
        <f>IF(AS52="","",VLOOKUP(AS52,'【記載例】シフト記号表（勤務時間帯）'!$C$6:$K$35,9,FALSE))</f>
        <v/>
      </c>
      <c r="AT53" s="236">
        <f>IF(AT52="","",VLOOKUP(AT52,'【記載例】シフト記号表（勤務時間帯）'!$C$6:$K$35,9,FALSE))</f>
        <v>6</v>
      </c>
      <c r="AU53" s="234" t="str">
        <f>IF(AU52="","",VLOOKUP(AU52,'【記載例】シフト記号表（勤務時間帯）'!$C$6:$K$35,9,FALSE))</f>
        <v/>
      </c>
      <c r="AV53" s="235" t="str">
        <f>IF(AV52="","",VLOOKUP(AV52,'【記載例】シフト記号表（勤務時間帯）'!$C$6:$K$35,9,FALSE))</f>
        <v/>
      </c>
      <c r="AW53" s="235" t="str">
        <f>IF(AW52="","",VLOOKUP(AW52,'【記載例】シフト記号表（勤務時間帯）'!$C$6:$K$35,9,FALSE))</f>
        <v/>
      </c>
      <c r="AX53" s="395">
        <f>IF($BB$3="４週",SUM(S53:AT53),IF($BB$3="暦月",SUM(S53:AW53),""))</f>
        <v>72</v>
      </c>
      <c r="AY53" s="396"/>
      <c r="AZ53" s="397">
        <f>IF($BB$3="４週",AX53/4,IF($BB$3="暦月",【記載例】通所介護!AX53/(【記載例】通所介護!$BB$8/7),""))</f>
        <v>18</v>
      </c>
      <c r="BA53" s="398"/>
      <c r="BB53" s="415"/>
      <c r="BC53" s="416"/>
      <c r="BD53" s="416"/>
      <c r="BE53" s="416"/>
      <c r="BF53" s="417"/>
    </row>
    <row r="54" spans="2:58" ht="20.25" customHeight="1" x14ac:dyDescent="0.4">
      <c r="B54" s="359"/>
      <c r="C54" s="314"/>
      <c r="D54" s="315"/>
      <c r="E54" s="316"/>
      <c r="F54" s="92" t="str">
        <f>C52</f>
        <v>機能訓練指導員</v>
      </c>
      <c r="G54" s="410"/>
      <c r="H54" s="367"/>
      <c r="I54" s="365"/>
      <c r="J54" s="365"/>
      <c r="K54" s="366"/>
      <c r="L54" s="411"/>
      <c r="M54" s="390"/>
      <c r="N54" s="390"/>
      <c r="O54" s="391"/>
      <c r="P54" s="399" t="s">
        <v>50</v>
      </c>
      <c r="Q54" s="400"/>
      <c r="R54" s="401"/>
      <c r="S54" s="237" t="str">
        <f>IF(S52="","",VLOOKUP(S52,'【記載例】シフト記号表（勤務時間帯）'!$C$6:$U$35,19,FALSE))</f>
        <v/>
      </c>
      <c r="T54" s="238">
        <f>IF(T52="","",VLOOKUP(T52,'【記載例】シフト記号表（勤務時間帯）'!$C$6:$U$35,19,FALSE))</f>
        <v>6</v>
      </c>
      <c r="U54" s="238" t="str">
        <f>IF(U52="","",VLOOKUP(U52,'【記載例】シフト記号表（勤務時間帯）'!$C$6:$U$35,19,FALSE))</f>
        <v/>
      </c>
      <c r="V54" s="238" t="str">
        <f>IF(V52="","",VLOOKUP(V52,'【記載例】シフト記号表（勤務時間帯）'!$C$6:$U$35,19,FALSE))</f>
        <v/>
      </c>
      <c r="W54" s="238">
        <f>IF(W52="","",VLOOKUP(W52,'【記載例】シフト記号表（勤務時間帯）'!$C$6:$U$35,19,FALSE))</f>
        <v>6</v>
      </c>
      <c r="X54" s="238" t="str">
        <f>IF(X52="","",VLOOKUP(X52,'【記載例】シフト記号表（勤務時間帯）'!$C$6:$U$35,19,FALSE))</f>
        <v/>
      </c>
      <c r="Y54" s="239">
        <f>IF(Y52="","",VLOOKUP(Y52,'【記載例】シフト記号表（勤務時間帯）'!$C$6:$U$35,19,FALSE))</f>
        <v>6</v>
      </c>
      <c r="Z54" s="237" t="str">
        <f>IF(Z52="","",VLOOKUP(Z52,'【記載例】シフト記号表（勤務時間帯）'!$C$6:$U$35,19,FALSE))</f>
        <v/>
      </c>
      <c r="AA54" s="238">
        <f>IF(AA52="","",VLOOKUP(AA52,'【記載例】シフト記号表（勤務時間帯）'!$C$6:$U$35,19,FALSE))</f>
        <v>6</v>
      </c>
      <c r="AB54" s="238" t="str">
        <f>IF(AB52="","",VLOOKUP(AB52,'【記載例】シフト記号表（勤務時間帯）'!$C$6:$U$35,19,FALSE))</f>
        <v/>
      </c>
      <c r="AC54" s="238" t="str">
        <f>IF(AC52="","",VLOOKUP(AC52,'【記載例】シフト記号表（勤務時間帯）'!$C$6:$U$35,19,FALSE))</f>
        <v/>
      </c>
      <c r="AD54" s="238">
        <f>IF(AD52="","",VLOOKUP(AD52,'【記載例】シフト記号表（勤務時間帯）'!$C$6:$U$35,19,FALSE))</f>
        <v>6</v>
      </c>
      <c r="AE54" s="238" t="str">
        <f>IF(AE52="","",VLOOKUP(AE52,'【記載例】シフト記号表（勤務時間帯）'!$C$6:$U$35,19,FALSE))</f>
        <v/>
      </c>
      <c r="AF54" s="239">
        <f>IF(AF52="","",VLOOKUP(AF52,'【記載例】シフト記号表（勤務時間帯）'!$C$6:$U$35,19,FALSE))</f>
        <v>6</v>
      </c>
      <c r="AG54" s="237" t="str">
        <f>IF(AG52="","",VLOOKUP(AG52,'【記載例】シフト記号表（勤務時間帯）'!$C$6:$U$35,19,FALSE))</f>
        <v/>
      </c>
      <c r="AH54" s="238">
        <f>IF(AH52="","",VLOOKUP(AH52,'【記載例】シフト記号表（勤務時間帯）'!$C$6:$U$35,19,FALSE))</f>
        <v>6</v>
      </c>
      <c r="AI54" s="238" t="str">
        <f>IF(AI52="","",VLOOKUP(AI52,'【記載例】シフト記号表（勤務時間帯）'!$C$6:$U$35,19,FALSE))</f>
        <v/>
      </c>
      <c r="AJ54" s="238" t="str">
        <f>IF(AJ52="","",VLOOKUP(AJ52,'【記載例】シフト記号表（勤務時間帯）'!$C$6:$U$35,19,FALSE))</f>
        <v/>
      </c>
      <c r="AK54" s="238">
        <f>IF(AK52="","",VLOOKUP(AK52,'【記載例】シフト記号表（勤務時間帯）'!$C$6:$U$35,19,FALSE))</f>
        <v>6</v>
      </c>
      <c r="AL54" s="238" t="str">
        <f>IF(AL52="","",VLOOKUP(AL52,'【記載例】シフト記号表（勤務時間帯）'!$C$6:$U$35,19,FALSE))</f>
        <v/>
      </c>
      <c r="AM54" s="239">
        <f>IF(AM52="","",VLOOKUP(AM52,'【記載例】シフト記号表（勤務時間帯）'!$C$6:$U$35,19,FALSE))</f>
        <v>6</v>
      </c>
      <c r="AN54" s="237" t="str">
        <f>IF(AN52="","",VLOOKUP(AN52,'【記載例】シフト記号表（勤務時間帯）'!$C$6:$U$35,19,FALSE))</f>
        <v/>
      </c>
      <c r="AO54" s="238">
        <f>IF(AO52="","",VLOOKUP(AO52,'【記載例】シフト記号表（勤務時間帯）'!$C$6:$U$35,19,FALSE))</f>
        <v>6</v>
      </c>
      <c r="AP54" s="238" t="str">
        <f>IF(AP52="","",VLOOKUP(AP52,'【記載例】シフト記号表（勤務時間帯）'!$C$6:$U$35,19,FALSE))</f>
        <v/>
      </c>
      <c r="AQ54" s="238" t="str">
        <f>IF(AQ52="","",VLOOKUP(AQ52,'【記載例】シフト記号表（勤務時間帯）'!$C$6:$U$35,19,FALSE))</f>
        <v/>
      </c>
      <c r="AR54" s="238">
        <f>IF(AR52="","",VLOOKUP(AR52,'【記載例】シフト記号表（勤務時間帯）'!$C$6:$U$35,19,FALSE))</f>
        <v>6</v>
      </c>
      <c r="AS54" s="238" t="str">
        <f>IF(AS52="","",VLOOKUP(AS52,'【記載例】シフト記号表（勤務時間帯）'!$C$6:$U$35,19,FALSE))</f>
        <v/>
      </c>
      <c r="AT54" s="239">
        <f>IF(AT52="","",VLOOKUP(AT52,'【記載例】シフト記号表（勤務時間帯）'!$C$6:$U$35,19,FALSE))</f>
        <v>6</v>
      </c>
      <c r="AU54" s="237" t="str">
        <f>IF(AU52="","",VLOOKUP(AU52,'【記載例】シフト記号表（勤務時間帯）'!$C$6:$U$35,19,FALSE))</f>
        <v/>
      </c>
      <c r="AV54" s="238" t="str">
        <f>IF(AV52="","",VLOOKUP(AV52,'【記載例】シフト記号表（勤務時間帯）'!$C$6:$U$35,19,FALSE))</f>
        <v/>
      </c>
      <c r="AW54" s="238" t="str">
        <f>IF(AW52="","",VLOOKUP(AW52,'【記載例】シフト記号表（勤務時間帯）'!$C$6:$U$35,19,FALSE))</f>
        <v/>
      </c>
      <c r="AX54" s="338">
        <f>IF($BB$3="４週",SUM(S54:AT54),IF($BB$3="暦月",SUM(S54:AW54),""))</f>
        <v>72</v>
      </c>
      <c r="AY54" s="339"/>
      <c r="AZ54" s="340">
        <f>IF($BB$3="４週",AX54/4,IF($BB$3="暦月",【記載例】通所介護!AX54/(【記載例】通所介護!$BB$8/7),""))</f>
        <v>18</v>
      </c>
      <c r="BA54" s="341"/>
      <c r="BB54" s="418"/>
      <c r="BC54" s="419"/>
      <c r="BD54" s="419"/>
      <c r="BE54" s="419"/>
      <c r="BF54" s="420"/>
    </row>
    <row r="55" spans="2:58" ht="20.25" customHeight="1" x14ac:dyDescent="0.4">
      <c r="B55" s="359">
        <f>B52+1</f>
        <v>12</v>
      </c>
      <c r="C55" s="308"/>
      <c r="D55" s="309"/>
      <c r="E55" s="310"/>
      <c r="F55" s="115"/>
      <c r="G55" s="361"/>
      <c r="H55" s="364"/>
      <c r="I55" s="365"/>
      <c r="J55" s="365"/>
      <c r="K55" s="366"/>
      <c r="L55" s="371"/>
      <c r="M55" s="372"/>
      <c r="N55" s="372"/>
      <c r="O55" s="373"/>
      <c r="P55" s="380" t="s">
        <v>49</v>
      </c>
      <c r="Q55" s="381"/>
      <c r="R55" s="382"/>
      <c r="S55" s="107"/>
      <c r="T55" s="108"/>
      <c r="U55" s="108"/>
      <c r="V55" s="108"/>
      <c r="W55" s="108"/>
      <c r="X55" s="108"/>
      <c r="Y55" s="109"/>
      <c r="Z55" s="107"/>
      <c r="AA55" s="108"/>
      <c r="AB55" s="108"/>
      <c r="AC55" s="108"/>
      <c r="AD55" s="108"/>
      <c r="AE55" s="108"/>
      <c r="AF55" s="109"/>
      <c r="AG55" s="107"/>
      <c r="AH55" s="108"/>
      <c r="AI55" s="108"/>
      <c r="AJ55" s="108"/>
      <c r="AK55" s="108"/>
      <c r="AL55" s="108"/>
      <c r="AM55" s="109"/>
      <c r="AN55" s="107"/>
      <c r="AO55" s="108"/>
      <c r="AP55" s="108"/>
      <c r="AQ55" s="108"/>
      <c r="AR55" s="108"/>
      <c r="AS55" s="108"/>
      <c r="AT55" s="109"/>
      <c r="AU55" s="107"/>
      <c r="AV55" s="108"/>
      <c r="AW55" s="108"/>
      <c r="AX55" s="402"/>
      <c r="AY55" s="403"/>
      <c r="AZ55" s="404"/>
      <c r="BA55" s="405"/>
      <c r="BB55" s="387"/>
      <c r="BC55" s="372"/>
      <c r="BD55" s="372"/>
      <c r="BE55" s="372"/>
      <c r="BF55" s="373"/>
    </row>
    <row r="56" spans="2:58" ht="20.25" customHeight="1" x14ac:dyDescent="0.4">
      <c r="B56" s="359"/>
      <c r="C56" s="311"/>
      <c r="D56" s="312"/>
      <c r="E56" s="313"/>
      <c r="F56" s="92"/>
      <c r="G56" s="362"/>
      <c r="H56" s="367"/>
      <c r="I56" s="365"/>
      <c r="J56" s="365"/>
      <c r="K56" s="366"/>
      <c r="L56" s="374"/>
      <c r="M56" s="375"/>
      <c r="N56" s="375"/>
      <c r="O56" s="376"/>
      <c r="P56" s="392" t="s">
        <v>15</v>
      </c>
      <c r="Q56" s="393"/>
      <c r="R56" s="394"/>
      <c r="S56" s="234" t="str">
        <f>IF(S55="","",VLOOKUP(S55,'【記載例】シフト記号表（勤務時間帯）'!$C$6:$K$35,9,FALSE))</f>
        <v/>
      </c>
      <c r="T56" s="235" t="str">
        <f>IF(T55="","",VLOOKUP(T55,'【記載例】シフト記号表（勤務時間帯）'!$C$6:$K$35,9,FALSE))</f>
        <v/>
      </c>
      <c r="U56" s="235" t="str">
        <f>IF(U55="","",VLOOKUP(U55,'【記載例】シフト記号表（勤務時間帯）'!$C$6:$K$35,9,FALSE))</f>
        <v/>
      </c>
      <c r="V56" s="235" t="str">
        <f>IF(V55="","",VLOOKUP(V55,'【記載例】シフト記号表（勤務時間帯）'!$C$6:$K$35,9,FALSE))</f>
        <v/>
      </c>
      <c r="W56" s="235" t="str">
        <f>IF(W55="","",VLOOKUP(W55,'【記載例】シフト記号表（勤務時間帯）'!$C$6:$K$35,9,FALSE))</f>
        <v/>
      </c>
      <c r="X56" s="235" t="str">
        <f>IF(X55="","",VLOOKUP(X55,'【記載例】シフト記号表（勤務時間帯）'!$C$6:$K$35,9,FALSE))</f>
        <v/>
      </c>
      <c r="Y56" s="236" t="str">
        <f>IF(Y55="","",VLOOKUP(Y55,'【記載例】シフト記号表（勤務時間帯）'!$C$6:$K$35,9,FALSE))</f>
        <v/>
      </c>
      <c r="Z56" s="234" t="str">
        <f>IF(Z55="","",VLOOKUP(Z55,'【記載例】シフト記号表（勤務時間帯）'!$C$6:$K$35,9,FALSE))</f>
        <v/>
      </c>
      <c r="AA56" s="235" t="str">
        <f>IF(AA55="","",VLOOKUP(AA55,'【記載例】シフト記号表（勤務時間帯）'!$C$6:$K$35,9,FALSE))</f>
        <v/>
      </c>
      <c r="AB56" s="235" t="str">
        <f>IF(AB55="","",VLOOKUP(AB55,'【記載例】シフト記号表（勤務時間帯）'!$C$6:$K$35,9,FALSE))</f>
        <v/>
      </c>
      <c r="AC56" s="235" t="str">
        <f>IF(AC55="","",VLOOKUP(AC55,'【記載例】シフト記号表（勤務時間帯）'!$C$6:$K$35,9,FALSE))</f>
        <v/>
      </c>
      <c r="AD56" s="235" t="str">
        <f>IF(AD55="","",VLOOKUP(AD55,'【記載例】シフト記号表（勤務時間帯）'!$C$6:$K$35,9,FALSE))</f>
        <v/>
      </c>
      <c r="AE56" s="235" t="str">
        <f>IF(AE55="","",VLOOKUP(AE55,'【記載例】シフト記号表（勤務時間帯）'!$C$6:$K$35,9,FALSE))</f>
        <v/>
      </c>
      <c r="AF56" s="236" t="str">
        <f>IF(AF55="","",VLOOKUP(AF55,'【記載例】シフト記号表（勤務時間帯）'!$C$6:$K$35,9,FALSE))</f>
        <v/>
      </c>
      <c r="AG56" s="234" t="str">
        <f>IF(AG55="","",VLOOKUP(AG55,'【記載例】シフト記号表（勤務時間帯）'!$C$6:$K$35,9,FALSE))</f>
        <v/>
      </c>
      <c r="AH56" s="235" t="str">
        <f>IF(AH55="","",VLOOKUP(AH55,'【記載例】シフト記号表（勤務時間帯）'!$C$6:$K$35,9,FALSE))</f>
        <v/>
      </c>
      <c r="AI56" s="235" t="str">
        <f>IF(AI55="","",VLOOKUP(AI55,'【記載例】シフト記号表（勤務時間帯）'!$C$6:$K$35,9,FALSE))</f>
        <v/>
      </c>
      <c r="AJ56" s="235" t="str">
        <f>IF(AJ55="","",VLOOKUP(AJ55,'【記載例】シフト記号表（勤務時間帯）'!$C$6:$K$35,9,FALSE))</f>
        <v/>
      </c>
      <c r="AK56" s="235" t="str">
        <f>IF(AK55="","",VLOOKUP(AK55,'【記載例】シフト記号表（勤務時間帯）'!$C$6:$K$35,9,FALSE))</f>
        <v/>
      </c>
      <c r="AL56" s="235" t="str">
        <f>IF(AL55="","",VLOOKUP(AL55,'【記載例】シフト記号表（勤務時間帯）'!$C$6:$K$35,9,FALSE))</f>
        <v/>
      </c>
      <c r="AM56" s="236" t="str">
        <f>IF(AM55="","",VLOOKUP(AM55,'【記載例】シフト記号表（勤務時間帯）'!$C$6:$K$35,9,FALSE))</f>
        <v/>
      </c>
      <c r="AN56" s="234" t="str">
        <f>IF(AN55="","",VLOOKUP(AN55,'【記載例】シフト記号表（勤務時間帯）'!$C$6:$K$35,9,FALSE))</f>
        <v/>
      </c>
      <c r="AO56" s="235" t="str">
        <f>IF(AO55="","",VLOOKUP(AO55,'【記載例】シフト記号表（勤務時間帯）'!$C$6:$K$35,9,FALSE))</f>
        <v/>
      </c>
      <c r="AP56" s="235" t="str">
        <f>IF(AP55="","",VLOOKUP(AP55,'【記載例】シフト記号表（勤務時間帯）'!$C$6:$K$35,9,FALSE))</f>
        <v/>
      </c>
      <c r="AQ56" s="235" t="str">
        <f>IF(AQ55="","",VLOOKUP(AQ55,'【記載例】シフト記号表（勤務時間帯）'!$C$6:$K$35,9,FALSE))</f>
        <v/>
      </c>
      <c r="AR56" s="235" t="str">
        <f>IF(AR55="","",VLOOKUP(AR55,'【記載例】シフト記号表（勤務時間帯）'!$C$6:$K$35,9,FALSE))</f>
        <v/>
      </c>
      <c r="AS56" s="235" t="str">
        <f>IF(AS55="","",VLOOKUP(AS55,'【記載例】シフト記号表（勤務時間帯）'!$C$6:$K$35,9,FALSE))</f>
        <v/>
      </c>
      <c r="AT56" s="236" t="str">
        <f>IF(AT55="","",VLOOKUP(AT55,'【記載例】シフト記号表（勤務時間帯）'!$C$6:$K$35,9,FALSE))</f>
        <v/>
      </c>
      <c r="AU56" s="234" t="str">
        <f>IF(AU55="","",VLOOKUP(AU55,'【記載例】シフト記号表（勤務時間帯）'!$C$6:$K$35,9,FALSE))</f>
        <v/>
      </c>
      <c r="AV56" s="235" t="str">
        <f>IF(AV55="","",VLOOKUP(AV55,'【記載例】シフト記号表（勤務時間帯）'!$C$6:$K$35,9,FALSE))</f>
        <v/>
      </c>
      <c r="AW56" s="235" t="str">
        <f>IF(AW55="","",VLOOKUP(AW55,'【記載例】シフト記号表（勤務時間帯）'!$C$6:$K$35,9,FALSE))</f>
        <v/>
      </c>
      <c r="AX56" s="395">
        <f>IF($BB$3="４週",SUM(S56:AT56),IF($BB$3="暦月",SUM(S56:AW56),""))</f>
        <v>0</v>
      </c>
      <c r="AY56" s="396"/>
      <c r="AZ56" s="397">
        <f>IF($BB$3="４週",AX56/4,IF($BB$3="暦月",【記載例】通所介護!AX56/(【記載例】通所介護!$BB$8/7),""))</f>
        <v>0</v>
      </c>
      <c r="BA56" s="398"/>
      <c r="BB56" s="388"/>
      <c r="BC56" s="375"/>
      <c r="BD56" s="375"/>
      <c r="BE56" s="375"/>
      <c r="BF56" s="376"/>
    </row>
    <row r="57" spans="2:58" ht="20.25" customHeight="1" x14ac:dyDescent="0.4">
      <c r="B57" s="359"/>
      <c r="C57" s="314"/>
      <c r="D57" s="315"/>
      <c r="E57" s="316"/>
      <c r="F57" s="92">
        <f>C55</f>
        <v>0</v>
      </c>
      <c r="G57" s="410"/>
      <c r="H57" s="367"/>
      <c r="I57" s="365"/>
      <c r="J57" s="365"/>
      <c r="K57" s="366"/>
      <c r="L57" s="411"/>
      <c r="M57" s="390"/>
      <c r="N57" s="390"/>
      <c r="O57" s="391"/>
      <c r="P57" s="399" t="s">
        <v>50</v>
      </c>
      <c r="Q57" s="400"/>
      <c r="R57" s="401"/>
      <c r="S57" s="237" t="str">
        <f>IF(S55="","",VLOOKUP(S55,'【記載例】シフト記号表（勤務時間帯）'!$C$6:$U$35,19,FALSE))</f>
        <v/>
      </c>
      <c r="T57" s="238" t="str">
        <f>IF(T55="","",VLOOKUP(T55,'【記載例】シフト記号表（勤務時間帯）'!$C$6:$U$35,19,FALSE))</f>
        <v/>
      </c>
      <c r="U57" s="238" t="str">
        <f>IF(U55="","",VLOOKUP(U55,'【記載例】シフト記号表（勤務時間帯）'!$C$6:$U$35,19,FALSE))</f>
        <v/>
      </c>
      <c r="V57" s="238" t="str">
        <f>IF(V55="","",VLOOKUP(V55,'【記載例】シフト記号表（勤務時間帯）'!$C$6:$U$35,19,FALSE))</f>
        <v/>
      </c>
      <c r="W57" s="238" t="str">
        <f>IF(W55="","",VLOOKUP(W55,'【記載例】シフト記号表（勤務時間帯）'!$C$6:$U$35,19,FALSE))</f>
        <v/>
      </c>
      <c r="X57" s="238" t="str">
        <f>IF(X55="","",VLOOKUP(X55,'【記載例】シフト記号表（勤務時間帯）'!$C$6:$U$35,19,FALSE))</f>
        <v/>
      </c>
      <c r="Y57" s="239" t="str">
        <f>IF(Y55="","",VLOOKUP(Y55,'【記載例】シフト記号表（勤務時間帯）'!$C$6:$U$35,19,FALSE))</f>
        <v/>
      </c>
      <c r="Z57" s="237" t="str">
        <f>IF(Z55="","",VLOOKUP(Z55,'【記載例】シフト記号表（勤務時間帯）'!$C$6:$U$35,19,FALSE))</f>
        <v/>
      </c>
      <c r="AA57" s="238" t="str">
        <f>IF(AA55="","",VLOOKUP(AA55,'【記載例】シフト記号表（勤務時間帯）'!$C$6:$U$35,19,FALSE))</f>
        <v/>
      </c>
      <c r="AB57" s="238" t="str">
        <f>IF(AB55="","",VLOOKUP(AB55,'【記載例】シフト記号表（勤務時間帯）'!$C$6:$U$35,19,FALSE))</f>
        <v/>
      </c>
      <c r="AC57" s="238" t="str">
        <f>IF(AC55="","",VLOOKUP(AC55,'【記載例】シフト記号表（勤務時間帯）'!$C$6:$U$35,19,FALSE))</f>
        <v/>
      </c>
      <c r="AD57" s="238" t="str">
        <f>IF(AD55="","",VLOOKUP(AD55,'【記載例】シフト記号表（勤務時間帯）'!$C$6:$U$35,19,FALSE))</f>
        <v/>
      </c>
      <c r="AE57" s="238" t="str">
        <f>IF(AE55="","",VLOOKUP(AE55,'【記載例】シフト記号表（勤務時間帯）'!$C$6:$U$35,19,FALSE))</f>
        <v/>
      </c>
      <c r="AF57" s="239" t="str">
        <f>IF(AF55="","",VLOOKUP(AF55,'【記載例】シフト記号表（勤務時間帯）'!$C$6:$U$35,19,FALSE))</f>
        <v/>
      </c>
      <c r="AG57" s="237" t="str">
        <f>IF(AG55="","",VLOOKUP(AG55,'【記載例】シフト記号表（勤務時間帯）'!$C$6:$U$35,19,FALSE))</f>
        <v/>
      </c>
      <c r="AH57" s="238" t="str">
        <f>IF(AH55="","",VLOOKUP(AH55,'【記載例】シフト記号表（勤務時間帯）'!$C$6:$U$35,19,FALSE))</f>
        <v/>
      </c>
      <c r="AI57" s="238" t="str">
        <f>IF(AI55="","",VLOOKUP(AI55,'【記載例】シフト記号表（勤務時間帯）'!$C$6:$U$35,19,FALSE))</f>
        <v/>
      </c>
      <c r="AJ57" s="238" t="str">
        <f>IF(AJ55="","",VLOOKUP(AJ55,'【記載例】シフト記号表（勤務時間帯）'!$C$6:$U$35,19,FALSE))</f>
        <v/>
      </c>
      <c r="AK57" s="238" t="str">
        <f>IF(AK55="","",VLOOKUP(AK55,'【記載例】シフト記号表（勤務時間帯）'!$C$6:$U$35,19,FALSE))</f>
        <v/>
      </c>
      <c r="AL57" s="238" t="str">
        <f>IF(AL55="","",VLOOKUP(AL55,'【記載例】シフト記号表（勤務時間帯）'!$C$6:$U$35,19,FALSE))</f>
        <v/>
      </c>
      <c r="AM57" s="239" t="str">
        <f>IF(AM55="","",VLOOKUP(AM55,'【記載例】シフト記号表（勤務時間帯）'!$C$6:$U$35,19,FALSE))</f>
        <v/>
      </c>
      <c r="AN57" s="237" t="str">
        <f>IF(AN55="","",VLOOKUP(AN55,'【記載例】シフト記号表（勤務時間帯）'!$C$6:$U$35,19,FALSE))</f>
        <v/>
      </c>
      <c r="AO57" s="238" t="str">
        <f>IF(AO55="","",VLOOKUP(AO55,'【記載例】シフト記号表（勤務時間帯）'!$C$6:$U$35,19,FALSE))</f>
        <v/>
      </c>
      <c r="AP57" s="238" t="str">
        <f>IF(AP55="","",VLOOKUP(AP55,'【記載例】シフト記号表（勤務時間帯）'!$C$6:$U$35,19,FALSE))</f>
        <v/>
      </c>
      <c r="AQ57" s="238" t="str">
        <f>IF(AQ55="","",VLOOKUP(AQ55,'【記載例】シフト記号表（勤務時間帯）'!$C$6:$U$35,19,FALSE))</f>
        <v/>
      </c>
      <c r="AR57" s="238" t="str">
        <f>IF(AR55="","",VLOOKUP(AR55,'【記載例】シフト記号表（勤務時間帯）'!$C$6:$U$35,19,FALSE))</f>
        <v/>
      </c>
      <c r="AS57" s="238" t="str">
        <f>IF(AS55="","",VLOOKUP(AS55,'【記載例】シフト記号表（勤務時間帯）'!$C$6:$U$35,19,FALSE))</f>
        <v/>
      </c>
      <c r="AT57" s="239" t="str">
        <f>IF(AT55="","",VLOOKUP(AT55,'【記載例】シフト記号表（勤務時間帯）'!$C$6:$U$35,19,FALSE))</f>
        <v/>
      </c>
      <c r="AU57" s="237" t="str">
        <f>IF(AU55="","",VLOOKUP(AU55,'【記載例】シフト記号表（勤務時間帯）'!$C$6:$U$35,19,FALSE))</f>
        <v/>
      </c>
      <c r="AV57" s="238" t="str">
        <f>IF(AV55="","",VLOOKUP(AV55,'【記載例】シフト記号表（勤務時間帯）'!$C$6:$U$35,19,FALSE))</f>
        <v/>
      </c>
      <c r="AW57" s="238" t="str">
        <f>IF(AW55="","",VLOOKUP(AW55,'【記載例】シフト記号表（勤務時間帯）'!$C$6:$U$35,19,FALSE))</f>
        <v/>
      </c>
      <c r="AX57" s="338">
        <f>IF($BB$3="４週",SUM(S57:AT57),IF($BB$3="暦月",SUM(S57:AW57),""))</f>
        <v>0</v>
      </c>
      <c r="AY57" s="339"/>
      <c r="AZ57" s="340">
        <f>IF($BB$3="４週",AX57/4,IF($BB$3="暦月",【記載例】通所介護!AX57/(【記載例】通所介護!$BB$8/7),""))</f>
        <v>0</v>
      </c>
      <c r="BA57" s="341"/>
      <c r="BB57" s="389"/>
      <c r="BC57" s="390"/>
      <c r="BD57" s="390"/>
      <c r="BE57" s="390"/>
      <c r="BF57" s="391"/>
    </row>
    <row r="58" spans="2:58" ht="20.25" customHeight="1" x14ac:dyDescent="0.4">
      <c r="B58" s="359">
        <f>B55+1</f>
        <v>13</v>
      </c>
      <c r="C58" s="308"/>
      <c r="D58" s="309"/>
      <c r="E58" s="310"/>
      <c r="F58" s="115"/>
      <c r="G58" s="361"/>
      <c r="H58" s="364"/>
      <c r="I58" s="365"/>
      <c r="J58" s="365"/>
      <c r="K58" s="366"/>
      <c r="L58" s="371"/>
      <c r="M58" s="372"/>
      <c r="N58" s="372"/>
      <c r="O58" s="373"/>
      <c r="P58" s="380" t="s">
        <v>49</v>
      </c>
      <c r="Q58" s="381"/>
      <c r="R58" s="382"/>
      <c r="S58" s="107"/>
      <c r="T58" s="108"/>
      <c r="U58" s="108"/>
      <c r="V58" s="108"/>
      <c r="W58" s="108"/>
      <c r="X58" s="108"/>
      <c r="Y58" s="109"/>
      <c r="Z58" s="107"/>
      <c r="AA58" s="108"/>
      <c r="AB58" s="108"/>
      <c r="AC58" s="108"/>
      <c r="AD58" s="108"/>
      <c r="AE58" s="108"/>
      <c r="AF58" s="109"/>
      <c r="AG58" s="107"/>
      <c r="AH58" s="108"/>
      <c r="AI58" s="108"/>
      <c r="AJ58" s="108"/>
      <c r="AK58" s="108"/>
      <c r="AL58" s="108"/>
      <c r="AM58" s="109"/>
      <c r="AN58" s="107"/>
      <c r="AO58" s="108"/>
      <c r="AP58" s="108"/>
      <c r="AQ58" s="108"/>
      <c r="AR58" s="108"/>
      <c r="AS58" s="108"/>
      <c r="AT58" s="109"/>
      <c r="AU58" s="107"/>
      <c r="AV58" s="108"/>
      <c r="AW58" s="108"/>
      <c r="AX58" s="402"/>
      <c r="AY58" s="403"/>
      <c r="AZ58" s="404"/>
      <c r="BA58" s="405"/>
      <c r="BB58" s="387"/>
      <c r="BC58" s="372"/>
      <c r="BD58" s="372"/>
      <c r="BE58" s="372"/>
      <c r="BF58" s="373"/>
    </row>
    <row r="59" spans="2:58" ht="20.25" customHeight="1" x14ac:dyDescent="0.4">
      <c r="B59" s="359"/>
      <c r="C59" s="311"/>
      <c r="D59" s="312"/>
      <c r="E59" s="313"/>
      <c r="F59" s="92"/>
      <c r="G59" s="362"/>
      <c r="H59" s="367"/>
      <c r="I59" s="365"/>
      <c r="J59" s="365"/>
      <c r="K59" s="366"/>
      <c r="L59" s="374"/>
      <c r="M59" s="375"/>
      <c r="N59" s="375"/>
      <c r="O59" s="376"/>
      <c r="P59" s="392" t="s">
        <v>15</v>
      </c>
      <c r="Q59" s="393"/>
      <c r="R59" s="394"/>
      <c r="S59" s="234" t="str">
        <f>IF(S58="","",VLOOKUP(S58,'【記載例】シフト記号表（勤務時間帯）'!$C$6:$K$35,9,FALSE))</f>
        <v/>
      </c>
      <c r="T59" s="235" t="str">
        <f>IF(T58="","",VLOOKUP(T58,'【記載例】シフト記号表（勤務時間帯）'!$C$6:$K$35,9,FALSE))</f>
        <v/>
      </c>
      <c r="U59" s="235" t="str">
        <f>IF(U58="","",VLOOKUP(U58,'【記載例】シフト記号表（勤務時間帯）'!$C$6:$K$35,9,FALSE))</f>
        <v/>
      </c>
      <c r="V59" s="235" t="str">
        <f>IF(V58="","",VLOOKUP(V58,'【記載例】シフト記号表（勤務時間帯）'!$C$6:$K$35,9,FALSE))</f>
        <v/>
      </c>
      <c r="W59" s="235" t="str">
        <f>IF(W58="","",VLOOKUP(W58,'【記載例】シフト記号表（勤務時間帯）'!$C$6:$K$35,9,FALSE))</f>
        <v/>
      </c>
      <c r="X59" s="235" t="str">
        <f>IF(X58="","",VLOOKUP(X58,'【記載例】シフト記号表（勤務時間帯）'!$C$6:$K$35,9,FALSE))</f>
        <v/>
      </c>
      <c r="Y59" s="236" t="str">
        <f>IF(Y58="","",VLOOKUP(Y58,'【記載例】シフト記号表（勤務時間帯）'!$C$6:$K$35,9,FALSE))</f>
        <v/>
      </c>
      <c r="Z59" s="234" t="str">
        <f>IF(Z58="","",VLOOKUP(Z58,'【記載例】シフト記号表（勤務時間帯）'!$C$6:$K$35,9,FALSE))</f>
        <v/>
      </c>
      <c r="AA59" s="235" t="str">
        <f>IF(AA58="","",VLOOKUP(AA58,'【記載例】シフト記号表（勤務時間帯）'!$C$6:$K$35,9,FALSE))</f>
        <v/>
      </c>
      <c r="AB59" s="235" t="str">
        <f>IF(AB58="","",VLOOKUP(AB58,'【記載例】シフト記号表（勤務時間帯）'!$C$6:$K$35,9,FALSE))</f>
        <v/>
      </c>
      <c r="AC59" s="235" t="str">
        <f>IF(AC58="","",VLOOKUP(AC58,'【記載例】シフト記号表（勤務時間帯）'!$C$6:$K$35,9,FALSE))</f>
        <v/>
      </c>
      <c r="AD59" s="235" t="str">
        <f>IF(AD58="","",VLOOKUP(AD58,'【記載例】シフト記号表（勤務時間帯）'!$C$6:$K$35,9,FALSE))</f>
        <v/>
      </c>
      <c r="AE59" s="235" t="str">
        <f>IF(AE58="","",VLOOKUP(AE58,'【記載例】シフト記号表（勤務時間帯）'!$C$6:$K$35,9,FALSE))</f>
        <v/>
      </c>
      <c r="AF59" s="236" t="str">
        <f>IF(AF58="","",VLOOKUP(AF58,'【記載例】シフト記号表（勤務時間帯）'!$C$6:$K$35,9,FALSE))</f>
        <v/>
      </c>
      <c r="AG59" s="234" t="str">
        <f>IF(AG58="","",VLOOKUP(AG58,'【記載例】シフト記号表（勤務時間帯）'!$C$6:$K$35,9,FALSE))</f>
        <v/>
      </c>
      <c r="AH59" s="235" t="str">
        <f>IF(AH58="","",VLOOKUP(AH58,'【記載例】シフト記号表（勤務時間帯）'!$C$6:$K$35,9,FALSE))</f>
        <v/>
      </c>
      <c r="AI59" s="235" t="str">
        <f>IF(AI58="","",VLOOKUP(AI58,'【記載例】シフト記号表（勤務時間帯）'!$C$6:$K$35,9,FALSE))</f>
        <v/>
      </c>
      <c r="AJ59" s="235" t="str">
        <f>IF(AJ58="","",VLOOKUP(AJ58,'【記載例】シフト記号表（勤務時間帯）'!$C$6:$K$35,9,FALSE))</f>
        <v/>
      </c>
      <c r="AK59" s="235" t="str">
        <f>IF(AK58="","",VLOOKUP(AK58,'【記載例】シフト記号表（勤務時間帯）'!$C$6:$K$35,9,FALSE))</f>
        <v/>
      </c>
      <c r="AL59" s="235" t="str">
        <f>IF(AL58="","",VLOOKUP(AL58,'【記載例】シフト記号表（勤務時間帯）'!$C$6:$K$35,9,FALSE))</f>
        <v/>
      </c>
      <c r="AM59" s="236" t="str">
        <f>IF(AM58="","",VLOOKUP(AM58,'【記載例】シフト記号表（勤務時間帯）'!$C$6:$K$35,9,FALSE))</f>
        <v/>
      </c>
      <c r="AN59" s="234" t="str">
        <f>IF(AN58="","",VLOOKUP(AN58,'【記載例】シフト記号表（勤務時間帯）'!$C$6:$K$35,9,FALSE))</f>
        <v/>
      </c>
      <c r="AO59" s="235" t="str">
        <f>IF(AO58="","",VLOOKUP(AO58,'【記載例】シフト記号表（勤務時間帯）'!$C$6:$K$35,9,FALSE))</f>
        <v/>
      </c>
      <c r="AP59" s="235" t="str">
        <f>IF(AP58="","",VLOOKUP(AP58,'【記載例】シフト記号表（勤務時間帯）'!$C$6:$K$35,9,FALSE))</f>
        <v/>
      </c>
      <c r="AQ59" s="235" t="str">
        <f>IF(AQ58="","",VLOOKUP(AQ58,'【記載例】シフト記号表（勤務時間帯）'!$C$6:$K$35,9,FALSE))</f>
        <v/>
      </c>
      <c r="AR59" s="235" t="str">
        <f>IF(AR58="","",VLOOKUP(AR58,'【記載例】シフト記号表（勤務時間帯）'!$C$6:$K$35,9,FALSE))</f>
        <v/>
      </c>
      <c r="AS59" s="235" t="str">
        <f>IF(AS58="","",VLOOKUP(AS58,'【記載例】シフト記号表（勤務時間帯）'!$C$6:$K$35,9,FALSE))</f>
        <v/>
      </c>
      <c r="AT59" s="236" t="str">
        <f>IF(AT58="","",VLOOKUP(AT58,'【記載例】シフト記号表（勤務時間帯）'!$C$6:$K$35,9,FALSE))</f>
        <v/>
      </c>
      <c r="AU59" s="234" t="str">
        <f>IF(AU58="","",VLOOKUP(AU58,'【記載例】シフト記号表（勤務時間帯）'!$C$6:$K$35,9,FALSE))</f>
        <v/>
      </c>
      <c r="AV59" s="235" t="str">
        <f>IF(AV58="","",VLOOKUP(AV58,'【記載例】シフト記号表（勤務時間帯）'!$C$6:$K$35,9,FALSE))</f>
        <v/>
      </c>
      <c r="AW59" s="235" t="str">
        <f>IF(AW58="","",VLOOKUP(AW58,'【記載例】シフト記号表（勤務時間帯）'!$C$6:$K$35,9,FALSE))</f>
        <v/>
      </c>
      <c r="AX59" s="395">
        <f>IF($BB$3="４週",SUM(S59:AT59),IF($BB$3="暦月",SUM(S59:AW59),""))</f>
        <v>0</v>
      </c>
      <c r="AY59" s="396"/>
      <c r="AZ59" s="397">
        <f>IF($BB$3="４週",AX59/4,IF($BB$3="暦月",【記載例】通所介護!AX59/(【記載例】通所介護!$BB$8/7),""))</f>
        <v>0</v>
      </c>
      <c r="BA59" s="398"/>
      <c r="BB59" s="388"/>
      <c r="BC59" s="375"/>
      <c r="BD59" s="375"/>
      <c r="BE59" s="375"/>
      <c r="BF59" s="376"/>
    </row>
    <row r="60" spans="2:58" ht="20.25" customHeight="1" thickBot="1" x14ac:dyDescent="0.45">
      <c r="B60" s="360"/>
      <c r="C60" s="314"/>
      <c r="D60" s="315"/>
      <c r="E60" s="316"/>
      <c r="F60" s="94">
        <f>C58</f>
        <v>0</v>
      </c>
      <c r="G60" s="363"/>
      <c r="H60" s="368"/>
      <c r="I60" s="369"/>
      <c r="J60" s="369"/>
      <c r="K60" s="370"/>
      <c r="L60" s="377"/>
      <c r="M60" s="378"/>
      <c r="N60" s="378"/>
      <c r="O60" s="379"/>
      <c r="P60" s="407" t="s">
        <v>50</v>
      </c>
      <c r="Q60" s="408"/>
      <c r="R60" s="409"/>
      <c r="S60" s="237" t="str">
        <f>IF(S58="","",VLOOKUP(S58,'【記載例】シフト記号表（勤務時間帯）'!$C$6:$U$35,19,FALSE))</f>
        <v/>
      </c>
      <c r="T60" s="238" t="str">
        <f>IF(T58="","",VLOOKUP(T58,'【記載例】シフト記号表（勤務時間帯）'!$C$6:$U$35,19,FALSE))</f>
        <v/>
      </c>
      <c r="U60" s="238" t="str">
        <f>IF(U58="","",VLOOKUP(U58,'【記載例】シフト記号表（勤務時間帯）'!$C$6:$U$35,19,FALSE))</f>
        <v/>
      </c>
      <c r="V60" s="238" t="str">
        <f>IF(V58="","",VLOOKUP(V58,'【記載例】シフト記号表（勤務時間帯）'!$C$6:$U$35,19,FALSE))</f>
        <v/>
      </c>
      <c r="W60" s="238" t="str">
        <f>IF(W58="","",VLOOKUP(W58,'【記載例】シフト記号表（勤務時間帯）'!$C$6:$U$35,19,FALSE))</f>
        <v/>
      </c>
      <c r="X60" s="238" t="str">
        <f>IF(X58="","",VLOOKUP(X58,'【記載例】シフト記号表（勤務時間帯）'!$C$6:$U$35,19,FALSE))</f>
        <v/>
      </c>
      <c r="Y60" s="239" t="str">
        <f>IF(Y58="","",VLOOKUP(Y58,'【記載例】シフト記号表（勤務時間帯）'!$C$6:$U$35,19,FALSE))</f>
        <v/>
      </c>
      <c r="Z60" s="237" t="str">
        <f>IF(Z58="","",VLOOKUP(Z58,'【記載例】シフト記号表（勤務時間帯）'!$C$6:$U$35,19,FALSE))</f>
        <v/>
      </c>
      <c r="AA60" s="238" t="str">
        <f>IF(AA58="","",VLOOKUP(AA58,'【記載例】シフト記号表（勤務時間帯）'!$C$6:$U$35,19,FALSE))</f>
        <v/>
      </c>
      <c r="AB60" s="238" t="str">
        <f>IF(AB58="","",VLOOKUP(AB58,'【記載例】シフト記号表（勤務時間帯）'!$C$6:$U$35,19,FALSE))</f>
        <v/>
      </c>
      <c r="AC60" s="238" t="str">
        <f>IF(AC58="","",VLOOKUP(AC58,'【記載例】シフト記号表（勤務時間帯）'!$C$6:$U$35,19,FALSE))</f>
        <v/>
      </c>
      <c r="AD60" s="238" t="str">
        <f>IF(AD58="","",VLOOKUP(AD58,'【記載例】シフト記号表（勤務時間帯）'!$C$6:$U$35,19,FALSE))</f>
        <v/>
      </c>
      <c r="AE60" s="238" t="str">
        <f>IF(AE58="","",VLOOKUP(AE58,'【記載例】シフト記号表（勤務時間帯）'!$C$6:$U$35,19,FALSE))</f>
        <v/>
      </c>
      <c r="AF60" s="239" t="str">
        <f>IF(AF58="","",VLOOKUP(AF58,'【記載例】シフト記号表（勤務時間帯）'!$C$6:$U$35,19,FALSE))</f>
        <v/>
      </c>
      <c r="AG60" s="237" t="str">
        <f>IF(AG58="","",VLOOKUP(AG58,'【記載例】シフト記号表（勤務時間帯）'!$C$6:$U$35,19,FALSE))</f>
        <v/>
      </c>
      <c r="AH60" s="238" t="str">
        <f>IF(AH58="","",VLOOKUP(AH58,'【記載例】シフト記号表（勤務時間帯）'!$C$6:$U$35,19,FALSE))</f>
        <v/>
      </c>
      <c r="AI60" s="238" t="str">
        <f>IF(AI58="","",VLOOKUP(AI58,'【記載例】シフト記号表（勤務時間帯）'!$C$6:$U$35,19,FALSE))</f>
        <v/>
      </c>
      <c r="AJ60" s="238" t="str">
        <f>IF(AJ58="","",VLOOKUP(AJ58,'【記載例】シフト記号表（勤務時間帯）'!$C$6:$U$35,19,FALSE))</f>
        <v/>
      </c>
      <c r="AK60" s="238" t="str">
        <f>IF(AK58="","",VLOOKUP(AK58,'【記載例】シフト記号表（勤務時間帯）'!$C$6:$U$35,19,FALSE))</f>
        <v/>
      </c>
      <c r="AL60" s="238" t="str">
        <f>IF(AL58="","",VLOOKUP(AL58,'【記載例】シフト記号表（勤務時間帯）'!$C$6:$U$35,19,FALSE))</f>
        <v/>
      </c>
      <c r="AM60" s="239" t="str">
        <f>IF(AM58="","",VLOOKUP(AM58,'【記載例】シフト記号表（勤務時間帯）'!$C$6:$U$35,19,FALSE))</f>
        <v/>
      </c>
      <c r="AN60" s="237" t="str">
        <f>IF(AN58="","",VLOOKUP(AN58,'【記載例】シフト記号表（勤務時間帯）'!$C$6:$U$35,19,FALSE))</f>
        <v/>
      </c>
      <c r="AO60" s="238" t="str">
        <f>IF(AO58="","",VLOOKUP(AO58,'【記載例】シフト記号表（勤務時間帯）'!$C$6:$U$35,19,FALSE))</f>
        <v/>
      </c>
      <c r="AP60" s="238" t="str">
        <f>IF(AP58="","",VLOOKUP(AP58,'【記載例】シフト記号表（勤務時間帯）'!$C$6:$U$35,19,FALSE))</f>
        <v/>
      </c>
      <c r="AQ60" s="238" t="str">
        <f>IF(AQ58="","",VLOOKUP(AQ58,'【記載例】シフト記号表（勤務時間帯）'!$C$6:$U$35,19,FALSE))</f>
        <v/>
      </c>
      <c r="AR60" s="238" t="str">
        <f>IF(AR58="","",VLOOKUP(AR58,'【記載例】シフト記号表（勤務時間帯）'!$C$6:$U$35,19,FALSE))</f>
        <v/>
      </c>
      <c r="AS60" s="238" t="str">
        <f>IF(AS58="","",VLOOKUP(AS58,'【記載例】シフト記号表（勤務時間帯）'!$C$6:$U$35,19,FALSE))</f>
        <v/>
      </c>
      <c r="AT60" s="239" t="str">
        <f>IF(AT58="","",VLOOKUP(AT58,'【記載例】シフト記号表（勤務時間帯）'!$C$6:$U$35,19,FALSE))</f>
        <v/>
      </c>
      <c r="AU60" s="237" t="str">
        <f>IF(AU58="","",VLOOKUP(AU58,'【記載例】シフト記号表（勤務時間帯）'!$C$6:$U$35,19,FALSE))</f>
        <v/>
      </c>
      <c r="AV60" s="238" t="str">
        <f>IF(AV58="","",VLOOKUP(AV58,'【記載例】シフト記号表（勤務時間帯）'!$C$6:$U$35,19,FALSE))</f>
        <v/>
      </c>
      <c r="AW60" s="238" t="str">
        <f>IF(AW58="","",VLOOKUP(AW58,'【記載例】シフト記号表（勤務時間帯）'!$C$6:$U$35,19,FALSE))</f>
        <v/>
      </c>
      <c r="AX60" s="338">
        <f>IF($BB$3="４週",SUM(S60:AT60),IF($BB$3="暦月",SUM(S60:AW60),""))</f>
        <v>0</v>
      </c>
      <c r="AY60" s="339"/>
      <c r="AZ60" s="340">
        <f>IF($BB$3="４週",AX60/4,IF($BB$3="暦月",【記載例】通所介護!AX60/(【記載例】通所介護!$BB$8/7),""))</f>
        <v>0</v>
      </c>
      <c r="BA60" s="341"/>
      <c r="BB60" s="406"/>
      <c r="BC60" s="378"/>
      <c r="BD60" s="378"/>
      <c r="BE60" s="378"/>
      <c r="BF60" s="379"/>
    </row>
    <row r="61" spans="2:58" s="188" customFormat="1" ht="6" customHeight="1" thickBot="1" x14ac:dyDescent="0.45">
      <c r="B61" s="181"/>
      <c r="C61" s="182"/>
      <c r="D61" s="182"/>
      <c r="E61" s="182"/>
      <c r="F61" s="183"/>
      <c r="G61" s="183"/>
      <c r="H61" s="184"/>
      <c r="I61" s="184"/>
      <c r="J61" s="184"/>
      <c r="K61" s="184"/>
      <c r="L61" s="183"/>
      <c r="M61" s="183"/>
      <c r="N61" s="183"/>
      <c r="O61" s="183"/>
      <c r="P61" s="185"/>
      <c r="Q61" s="185"/>
      <c r="R61" s="185"/>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6"/>
      <c r="AY61" s="186"/>
      <c r="AZ61" s="186"/>
      <c r="BA61" s="186"/>
      <c r="BB61" s="183"/>
      <c r="BC61" s="183"/>
      <c r="BD61" s="183"/>
      <c r="BE61" s="183"/>
      <c r="BF61" s="187"/>
    </row>
    <row r="62" spans="2:58" ht="20.100000000000001" customHeight="1" x14ac:dyDescent="0.4">
      <c r="B62" s="189"/>
      <c r="C62" s="190"/>
      <c r="D62" s="190"/>
      <c r="E62" s="190"/>
      <c r="F62" s="190"/>
      <c r="G62" s="383" t="s">
        <v>172</v>
      </c>
      <c r="H62" s="383"/>
      <c r="I62" s="383"/>
      <c r="J62" s="383"/>
      <c r="K62" s="383"/>
      <c r="L62" s="383"/>
      <c r="M62" s="383"/>
      <c r="N62" s="383"/>
      <c r="O62" s="383"/>
      <c r="P62" s="383"/>
      <c r="Q62" s="383"/>
      <c r="R62" s="384"/>
      <c r="S62" s="240">
        <f>IF(SUMIF($F$22:$F$60, "生活相談員", S22:S60)=0,"",SUMIF($F$22:$F$60,"生活相談員",S22:S60))</f>
        <v>7</v>
      </c>
      <c r="T62" s="241">
        <f t="shared" ref="T62:AW62" si="1">IF(SUMIF($F$22:$F$60, "生活相談員", T22:T60)=0,"",SUMIF($F$22:$F$60,"生活相談員",T22:T60))</f>
        <v>6</v>
      </c>
      <c r="U62" s="241">
        <f t="shared" si="1"/>
        <v>6</v>
      </c>
      <c r="V62" s="241">
        <f t="shared" si="1"/>
        <v>6</v>
      </c>
      <c r="W62" s="241">
        <f t="shared" si="1"/>
        <v>6</v>
      </c>
      <c r="X62" s="241">
        <f t="shared" si="1"/>
        <v>6</v>
      </c>
      <c r="Y62" s="242">
        <f t="shared" si="1"/>
        <v>7</v>
      </c>
      <c r="Z62" s="240">
        <f t="shared" si="1"/>
        <v>7</v>
      </c>
      <c r="AA62" s="241">
        <f t="shared" si="1"/>
        <v>6</v>
      </c>
      <c r="AB62" s="241">
        <f t="shared" si="1"/>
        <v>6</v>
      </c>
      <c r="AC62" s="241">
        <f t="shared" si="1"/>
        <v>6</v>
      </c>
      <c r="AD62" s="241">
        <f t="shared" si="1"/>
        <v>6</v>
      </c>
      <c r="AE62" s="241">
        <f t="shared" si="1"/>
        <v>6</v>
      </c>
      <c r="AF62" s="242">
        <f t="shared" si="1"/>
        <v>7</v>
      </c>
      <c r="AG62" s="240">
        <f t="shared" si="1"/>
        <v>7</v>
      </c>
      <c r="AH62" s="241">
        <f t="shared" si="1"/>
        <v>6</v>
      </c>
      <c r="AI62" s="241">
        <f t="shared" si="1"/>
        <v>6</v>
      </c>
      <c r="AJ62" s="241">
        <f t="shared" si="1"/>
        <v>6</v>
      </c>
      <c r="AK62" s="241">
        <f t="shared" si="1"/>
        <v>6</v>
      </c>
      <c r="AL62" s="241">
        <f t="shared" si="1"/>
        <v>6</v>
      </c>
      <c r="AM62" s="242">
        <f t="shared" si="1"/>
        <v>7</v>
      </c>
      <c r="AN62" s="240">
        <f t="shared" si="1"/>
        <v>7</v>
      </c>
      <c r="AO62" s="241">
        <f t="shared" si="1"/>
        <v>6</v>
      </c>
      <c r="AP62" s="241">
        <f t="shared" si="1"/>
        <v>6</v>
      </c>
      <c r="AQ62" s="241">
        <f t="shared" si="1"/>
        <v>6</v>
      </c>
      <c r="AR62" s="241">
        <f t="shared" si="1"/>
        <v>6</v>
      </c>
      <c r="AS62" s="241">
        <f t="shared" si="1"/>
        <v>6</v>
      </c>
      <c r="AT62" s="242">
        <f t="shared" si="1"/>
        <v>7</v>
      </c>
      <c r="AU62" s="240" t="str">
        <f t="shared" si="1"/>
        <v/>
      </c>
      <c r="AV62" s="241" t="str">
        <f t="shared" si="1"/>
        <v/>
      </c>
      <c r="AW62" s="242" t="str">
        <f t="shared" si="1"/>
        <v/>
      </c>
      <c r="AX62" s="342">
        <f>IF(SUMIF($F$22:$F$60, "生活相談員", AX22:AY60)=0,"",SUMIF($F$22:$F$60,"生活相談員",AX22:AY60))</f>
        <v>176</v>
      </c>
      <c r="AY62" s="343"/>
      <c r="AZ62" s="344">
        <f>IF(AX62="","",IF($BB$3="４週",AX62/4,IF($BB$3="暦月",AX62/(【記載例】通所介護!$BB$8/7),"")))</f>
        <v>44</v>
      </c>
      <c r="BA62" s="345"/>
      <c r="BB62" s="317"/>
      <c r="BC62" s="318"/>
      <c r="BD62" s="318"/>
      <c r="BE62" s="318"/>
      <c r="BF62" s="319"/>
    </row>
    <row r="63" spans="2:58" ht="20.25" customHeight="1" x14ac:dyDescent="0.4">
      <c r="B63" s="191"/>
      <c r="C63" s="192"/>
      <c r="D63" s="192"/>
      <c r="E63" s="192"/>
      <c r="F63" s="192"/>
      <c r="G63" s="385" t="s">
        <v>173</v>
      </c>
      <c r="H63" s="385"/>
      <c r="I63" s="385"/>
      <c r="J63" s="385"/>
      <c r="K63" s="385"/>
      <c r="L63" s="385"/>
      <c r="M63" s="385"/>
      <c r="N63" s="385"/>
      <c r="O63" s="385"/>
      <c r="P63" s="385"/>
      <c r="Q63" s="385"/>
      <c r="R63" s="386"/>
      <c r="S63" s="243">
        <f t="shared" ref="S63:AW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346">
        <f>IF(SUMIF($F$22:$F$60, "介護職員", AX22:AX60)=0,"",SUMIF($F$22:$F$60, "介護職員", AX22:AX60))</f>
        <v>392</v>
      </c>
      <c r="AY63" s="347"/>
      <c r="AZ63" s="348">
        <f>IF(AX63="","",IF($BB$3="４週",AX63/4,IF($BB$3="暦月",AX63/(【記載例】通所介護!$BB$8/7),"")))</f>
        <v>98</v>
      </c>
      <c r="BA63" s="349"/>
      <c r="BB63" s="320"/>
      <c r="BC63" s="321"/>
      <c r="BD63" s="321"/>
      <c r="BE63" s="321"/>
      <c r="BF63" s="322"/>
    </row>
    <row r="64" spans="2:58" ht="20.25" customHeight="1" x14ac:dyDescent="0.4">
      <c r="B64" s="191"/>
      <c r="C64" s="192"/>
      <c r="D64" s="192"/>
      <c r="E64" s="192"/>
      <c r="F64" s="192"/>
      <c r="G64" s="385" t="s">
        <v>175</v>
      </c>
      <c r="H64" s="385"/>
      <c r="I64" s="385"/>
      <c r="J64" s="385"/>
      <c r="K64" s="385"/>
      <c r="L64" s="385"/>
      <c r="M64" s="385"/>
      <c r="N64" s="385"/>
      <c r="O64" s="385"/>
      <c r="P64" s="385"/>
      <c r="Q64" s="385"/>
      <c r="R64" s="386"/>
      <c r="S64" s="246">
        <v>20</v>
      </c>
      <c r="T64" s="247">
        <v>20</v>
      </c>
      <c r="U64" s="247">
        <v>20</v>
      </c>
      <c r="V64" s="247">
        <v>20</v>
      </c>
      <c r="W64" s="247">
        <v>20</v>
      </c>
      <c r="X64" s="247">
        <v>20</v>
      </c>
      <c r="Y64" s="248">
        <v>20</v>
      </c>
      <c r="Z64" s="246">
        <v>20</v>
      </c>
      <c r="AA64" s="247">
        <v>20</v>
      </c>
      <c r="AB64" s="247">
        <v>20</v>
      </c>
      <c r="AC64" s="247">
        <v>20</v>
      </c>
      <c r="AD64" s="247">
        <v>20</v>
      </c>
      <c r="AE64" s="247">
        <v>20</v>
      </c>
      <c r="AF64" s="248">
        <v>20</v>
      </c>
      <c r="AG64" s="246">
        <v>20</v>
      </c>
      <c r="AH64" s="247">
        <v>20</v>
      </c>
      <c r="AI64" s="247">
        <v>20</v>
      </c>
      <c r="AJ64" s="247">
        <v>20</v>
      </c>
      <c r="AK64" s="247">
        <v>20</v>
      </c>
      <c r="AL64" s="247">
        <v>20</v>
      </c>
      <c r="AM64" s="248">
        <v>20</v>
      </c>
      <c r="AN64" s="246">
        <v>20</v>
      </c>
      <c r="AO64" s="247">
        <v>20</v>
      </c>
      <c r="AP64" s="247">
        <v>20</v>
      </c>
      <c r="AQ64" s="247">
        <v>20</v>
      </c>
      <c r="AR64" s="247">
        <v>20</v>
      </c>
      <c r="AS64" s="247">
        <v>20</v>
      </c>
      <c r="AT64" s="248">
        <v>20</v>
      </c>
      <c r="AU64" s="246"/>
      <c r="AV64" s="247"/>
      <c r="AW64" s="248"/>
      <c r="AX64" s="350"/>
      <c r="AY64" s="351"/>
      <c r="AZ64" s="351"/>
      <c r="BA64" s="352"/>
      <c r="BB64" s="320"/>
      <c r="BC64" s="321"/>
      <c r="BD64" s="321"/>
      <c r="BE64" s="321"/>
      <c r="BF64" s="322"/>
    </row>
    <row r="65" spans="1:73" ht="20.25" customHeight="1" x14ac:dyDescent="0.4">
      <c r="B65" s="191"/>
      <c r="C65" s="192"/>
      <c r="D65" s="192"/>
      <c r="E65" s="192"/>
      <c r="F65" s="192"/>
      <c r="G65" s="385" t="s">
        <v>176</v>
      </c>
      <c r="H65" s="385"/>
      <c r="I65" s="385"/>
      <c r="J65" s="385"/>
      <c r="K65" s="385"/>
      <c r="L65" s="385"/>
      <c r="M65" s="385"/>
      <c r="N65" s="385"/>
      <c r="O65" s="385"/>
      <c r="P65" s="385"/>
      <c r="Q65" s="385"/>
      <c r="R65" s="386"/>
      <c r="S65" s="246">
        <v>7</v>
      </c>
      <c r="T65" s="247">
        <v>7</v>
      </c>
      <c r="U65" s="247">
        <v>7</v>
      </c>
      <c r="V65" s="247">
        <v>7</v>
      </c>
      <c r="W65" s="247">
        <v>7</v>
      </c>
      <c r="X65" s="247">
        <v>7</v>
      </c>
      <c r="Y65" s="248">
        <v>7</v>
      </c>
      <c r="Z65" s="246">
        <v>7</v>
      </c>
      <c r="AA65" s="247">
        <v>7</v>
      </c>
      <c r="AB65" s="247">
        <v>7</v>
      </c>
      <c r="AC65" s="247">
        <v>7</v>
      </c>
      <c r="AD65" s="247">
        <v>7</v>
      </c>
      <c r="AE65" s="247">
        <v>7</v>
      </c>
      <c r="AF65" s="248">
        <v>7</v>
      </c>
      <c r="AG65" s="246">
        <v>7</v>
      </c>
      <c r="AH65" s="247">
        <v>7</v>
      </c>
      <c r="AI65" s="247">
        <v>7</v>
      </c>
      <c r="AJ65" s="247">
        <v>7</v>
      </c>
      <c r="AK65" s="247">
        <v>7</v>
      </c>
      <c r="AL65" s="247">
        <v>7</v>
      </c>
      <c r="AM65" s="248">
        <v>7</v>
      </c>
      <c r="AN65" s="246">
        <v>7</v>
      </c>
      <c r="AO65" s="247">
        <v>7</v>
      </c>
      <c r="AP65" s="247">
        <v>7</v>
      </c>
      <c r="AQ65" s="247">
        <v>7</v>
      </c>
      <c r="AR65" s="247">
        <v>7</v>
      </c>
      <c r="AS65" s="247">
        <v>7</v>
      </c>
      <c r="AT65" s="248">
        <v>7</v>
      </c>
      <c r="AU65" s="246"/>
      <c r="AV65" s="247"/>
      <c r="AW65" s="248"/>
      <c r="AX65" s="353"/>
      <c r="AY65" s="354"/>
      <c r="AZ65" s="354"/>
      <c r="BA65" s="355"/>
      <c r="BB65" s="320"/>
      <c r="BC65" s="321"/>
      <c r="BD65" s="321"/>
      <c r="BE65" s="321"/>
      <c r="BF65" s="322"/>
    </row>
    <row r="66" spans="1:73" ht="20.25" customHeight="1" thickBot="1" x14ac:dyDescent="0.45">
      <c r="B66" s="193"/>
      <c r="C66" s="194"/>
      <c r="D66" s="194"/>
      <c r="E66" s="194"/>
      <c r="F66" s="194"/>
      <c r="G66" s="495" t="s">
        <v>177</v>
      </c>
      <c r="H66" s="495"/>
      <c r="I66" s="495"/>
      <c r="J66" s="495"/>
      <c r="K66" s="495"/>
      <c r="L66" s="495"/>
      <c r="M66" s="495"/>
      <c r="N66" s="495"/>
      <c r="O66" s="495"/>
      <c r="P66" s="495"/>
      <c r="Q66" s="495"/>
      <c r="R66" s="496"/>
      <c r="S66" s="249">
        <f>IF(S65&lt;&gt;"",IF(S64&gt;15,((S64-15)/5+1)*S65,S65),"")</f>
        <v>14</v>
      </c>
      <c r="T66" s="250">
        <f t="shared" ref="T66:AW66" si="3">IF(T65&lt;&gt;"",IF(T64&gt;15,((T64-15)/5+1)*T65,T65),"")</f>
        <v>14</v>
      </c>
      <c r="U66" s="250">
        <f t="shared" si="3"/>
        <v>14</v>
      </c>
      <c r="V66" s="250">
        <f t="shared" si="3"/>
        <v>14</v>
      </c>
      <c r="W66" s="250">
        <f t="shared" si="3"/>
        <v>14</v>
      </c>
      <c r="X66" s="250">
        <f t="shared" si="3"/>
        <v>14</v>
      </c>
      <c r="Y66" s="251">
        <f t="shared" si="3"/>
        <v>14</v>
      </c>
      <c r="Z66" s="249">
        <f t="shared" si="3"/>
        <v>14</v>
      </c>
      <c r="AA66" s="250">
        <f t="shared" si="3"/>
        <v>14</v>
      </c>
      <c r="AB66" s="250">
        <f t="shared" si="3"/>
        <v>14</v>
      </c>
      <c r="AC66" s="250">
        <f t="shared" si="3"/>
        <v>14</v>
      </c>
      <c r="AD66" s="250">
        <f t="shared" si="3"/>
        <v>14</v>
      </c>
      <c r="AE66" s="250">
        <f t="shared" si="3"/>
        <v>14</v>
      </c>
      <c r="AF66" s="251">
        <f t="shared" si="3"/>
        <v>14</v>
      </c>
      <c r="AG66" s="249">
        <f t="shared" si="3"/>
        <v>14</v>
      </c>
      <c r="AH66" s="250">
        <f t="shared" si="3"/>
        <v>14</v>
      </c>
      <c r="AI66" s="250">
        <f t="shared" si="3"/>
        <v>14</v>
      </c>
      <c r="AJ66" s="250">
        <f t="shared" si="3"/>
        <v>14</v>
      </c>
      <c r="AK66" s="250">
        <f t="shared" si="3"/>
        <v>14</v>
      </c>
      <c r="AL66" s="250">
        <f t="shared" si="3"/>
        <v>14</v>
      </c>
      <c r="AM66" s="251">
        <f t="shared" si="3"/>
        <v>14</v>
      </c>
      <c r="AN66" s="249">
        <f t="shared" si="3"/>
        <v>14</v>
      </c>
      <c r="AO66" s="250">
        <f t="shared" si="3"/>
        <v>14</v>
      </c>
      <c r="AP66" s="250">
        <f t="shared" si="3"/>
        <v>14</v>
      </c>
      <c r="AQ66" s="250">
        <f t="shared" si="3"/>
        <v>14</v>
      </c>
      <c r="AR66" s="250">
        <f t="shared" si="3"/>
        <v>14</v>
      </c>
      <c r="AS66" s="250">
        <f t="shared" si="3"/>
        <v>14</v>
      </c>
      <c r="AT66" s="251">
        <f t="shared" si="3"/>
        <v>14</v>
      </c>
      <c r="AU66" s="243" t="str">
        <f t="shared" si="3"/>
        <v/>
      </c>
      <c r="AV66" s="244" t="str">
        <f t="shared" si="3"/>
        <v/>
      </c>
      <c r="AW66" s="245" t="str">
        <f t="shared" si="3"/>
        <v/>
      </c>
      <c r="AX66" s="353"/>
      <c r="AY66" s="354"/>
      <c r="AZ66" s="354"/>
      <c r="BA66" s="355"/>
      <c r="BB66" s="320"/>
      <c r="BC66" s="321"/>
      <c r="BD66" s="321"/>
      <c r="BE66" s="321"/>
      <c r="BF66" s="322"/>
    </row>
    <row r="67" spans="1:73" ht="18.75" customHeight="1" x14ac:dyDescent="0.4">
      <c r="B67" s="326" t="s">
        <v>178</v>
      </c>
      <c r="C67" s="327"/>
      <c r="D67" s="327"/>
      <c r="E67" s="327"/>
      <c r="F67" s="327"/>
      <c r="G67" s="327"/>
      <c r="H67" s="327"/>
      <c r="I67" s="327"/>
      <c r="J67" s="327"/>
      <c r="K67" s="328"/>
      <c r="L67" s="332" t="s">
        <v>60</v>
      </c>
      <c r="M67" s="332"/>
      <c r="N67" s="332"/>
      <c r="O67" s="332"/>
      <c r="P67" s="332"/>
      <c r="Q67" s="332"/>
      <c r="R67" s="333"/>
      <c r="S67" s="252">
        <f>IF($L67="","",IF(COUNTIFS($F$22:$F$60,$L67,S$22:S$60,"&gt;0")=0,"",COUNTIFS($F$22:$F$60,$L67,S$22:S$60,"&gt;0")))</f>
        <v>1</v>
      </c>
      <c r="T67" s="253">
        <f t="shared" ref="T67:AW71" si="4">IF($L67="","",IF(COUNTIFS($F$22:$F$60,$L67,T$22:T$60,"&gt;0")=0,"",COUNTIFS($F$22:$F$60,$L67,T$22:T$60,"&gt;0")))</f>
        <v>1</v>
      </c>
      <c r="U67" s="253">
        <f t="shared" si="4"/>
        <v>1</v>
      </c>
      <c r="V67" s="253">
        <f t="shared" si="4"/>
        <v>1</v>
      </c>
      <c r="W67" s="253">
        <f t="shared" si="4"/>
        <v>1</v>
      </c>
      <c r="X67" s="253">
        <f t="shared" si="4"/>
        <v>1</v>
      </c>
      <c r="Y67" s="254">
        <f t="shared" si="4"/>
        <v>1</v>
      </c>
      <c r="Z67" s="255">
        <f t="shared" si="4"/>
        <v>1</v>
      </c>
      <c r="AA67" s="253">
        <f t="shared" si="4"/>
        <v>1</v>
      </c>
      <c r="AB67" s="253">
        <f t="shared" si="4"/>
        <v>1</v>
      </c>
      <c r="AC67" s="253">
        <f t="shared" si="4"/>
        <v>1</v>
      </c>
      <c r="AD67" s="253">
        <f t="shared" si="4"/>
        <v>1</v>
      </c>
      <c r="AE67" s="253">
        <f t="shared" si="4"/>
        <v>1</v>
      </c>
      <c r="AF67" s="254">
        <f t="shared" si="4"/>
        <v>1</v>
      </c>
      <c r="AG67" s="253">
        <f t="shared" si="4"/>
        <v>1</v>
      </c>
      <c r="AH67" s="253">
        <f t="shared" si="4"/>
        <v>1</v>
      </c>
      <c r="AI67" s="253">
        <f t="shared" si="4"/>
        <v>1</v>
      </c>
      <c r="AJ67" s="253">
        <f t="shared" si="4"/>
        <v>1</v>
      </c>
      <c r="AK67" s="253">
        <f t="shared" si="4"/>
        <v>1</v>
      </c>
      <c r="AL67" s="253">
        <f t="shared" si="4"/>
        <v>1</v>
      </c>
      <c r="AM67" s="254">
        <f t="shared" si="4"/>
        <v>1</v>
      </c>
      <c r="AN67" s="253">
        <f t="shared" si="4"/>
        <v>1</v>
      </c>
      <c r="AO67" s="253">
        <f t="shared" si="4"/>
        <v>1</v>
      </c>
      <c r="AP67" s="253">
        <f t="shared" si="4"/>
        <v>1</v>
      </c>
      <c r="AQ67" s="253">
        <f t="shared" si="4"/>
        <v>1</v>
      </c>
      <c r="AR67" s="253">
        <f t="shared" si="4"/>
        <v>1</v>
      </c>
      <c r="AS67" s="253">
        <f t="shared" si="4"/>
        <v>1</v>
      </c>
      <c r="AT67" s="254">
        <f t="shared" si="4"/>
        <v>1</v>
      </c>
      <c r="AU67" s="253" t="str">
        <f t="shared" si="4"/>
        <v/>
      </c>
      <c r="AV67" s="253" t="str">
        <f t="shared" si="4"/>
        <v/>
      </c>
      <c r="AW67" s="254" t="str">
        <f t="shared" si="4"/>
        <v/>
      </c>
      <c r="AX67" s="353"/>
      <c r="AY67" s="354"/>
      <c r="AZ67" s="354"/>
      <c r="BA67" s="355"/>
      <c r="BB67" s="320"/>
      <c r="BC67" s="321"/>
      <c r="BD67" s="321"/>
      <c r="BE67" s="321"/>
      <c r="BF67" s="322"/>
    </row>
    <row r="68" spans="1:73" ht="18.75" customHeight="1" x14ac:dyDescent="0.4">
      <c r="B68" s="326"/>
      <c r="C68" s="327"/>
      <c r="D68" s="327"/>
      <c r="E68" s="327"/>
      <c r="F68" s="327"/>
      <c r="G68" s="327"/>
      <c r="H68" s="327"/>
      <c r="I68" s="327"/>
      <c r="J68" s="327"/>
      <c r="K68" s="328"/>
      <c r="L68" s="334" t="s">
        <v>5</v>
      </c>
      <c r="M68" s="334"/>
      <c r="N68" s="334"/>
      <c r="O68" s="334"/>
      <c r="P68" s="334"/>
      <c r="Q68" s="334"/>
      <c r="R68" s="335"/>
      <c r="S68" s="243">
        <f t="shared" ref="S68:AH71" si="5">IF($L68="","",IF(COUNTIFS($F$22:$F$60,$L68,S$22:S$60,"&gt;0")=0,"",COUNTIFS($F$22:$F$60,$L68,S$22:S$60,"&gt;0")))</f>
        <v>1</v>
      </c>
      <c r="T68" s="244">
        <f>IF($L68="","",IF(COUNTIFS($F$22:$F$60,$L68,T$22:T$60,"&gt;0")=0,"",COUNTIFS($F$22:$F$60,$L68,T$22:T$60,"&gt;0")))</f>
        <v>1</v>
      </c>
      <c r="U68" s="244">
        <f t="shared" si="5"/>
        <v>1</v>
      </c>
      <c r="V68" s="244">
        <f t="shared" si="5"/>
        <v>1</v>
      </c>
      <c r="W68" s="244">
        <f t="shared" si="5"/>
        <v>1</v>
      </c>
      <c r="X68" s="244">
        <f t="shared" si="5"/>
        <v>1</v>
      </c>
      <c r="Y68" s="245">
        <f t="shared" si="5"/>
        <v>1</v>
      </c>
      <c r="Z68" s="256">
        <f t="shared" si="5"/>
        <v>1</v>
      </c>
      <c r="AA68" s="244">
        <f t="shared" si="5"/>
        <v>1</v>
      </c>
      <c r="AB68" s="244">
        <f t="shared" si="5"/>
        <v>1</v>
      </c>
      <c r="AC68" s="244">
        <f t="shared" si="5"/>
        <v>1</v>
      </c>
      <c r="AD68" s="244">
        <f t="shared" si="5"/>
        <v>1</v>
      </c>
      <c r="AE68" s="244">
        <f t="shared" si="5"/>
        <v>1</v>
      </c>
      <c r="AF68" s="245">
        <f t="shared" si="5"/>
        <v>1</v>
      </c>
      <c r="AG68" s="244">
        <f t="shared" si="5"/>
        <v>1</v>
      </c>
      <c r="AH68" s="244">
        <f t="shared" si="5"/>
        <v>1</v>
      </c>
      <c r="AI68" s="244">
        <f t="shared" si="4"/>
        <v>1</v>
      </c>
      <c r="AJ68" s="244">
        <f t="shared" si="4"/>
        <v>1</v>
      </c>
      <c r="AK68" s="244">
        <f t="shared" si="4"/>
        <v>1</v>
      </c>
      <c r="AL68" s="244">
        <f t="shared" si="4"/>
        <v>1</v>
      </c>
      <c r="AM68" s="245">
        <f t="shared" si="4"/>
        <v>1</v>
      </c>
      <c r="AN68" s="244">
        <f t="shared" si="4"/>
        <v>1</v>
      </c>
      <c r="AO68" s="244">
        <f t="shared" si="4"/>
        <v>1</v>
      </c>
      <c r="AP68" s="244">
        <f t="shared" si="4"/>
        <v>1</v>
      </c>
      <c r="AQ68" s="244">
        <f t="shared" si="4"/>
        <v>1</v>
      </c>
      <c r="AR68" s="244">
        <f t="shared" si="4"/>
        <v>1</v>
      </c>
      <c r="AS68" s="244">
        <f t="shared" si="4"/>
        <v>1</v>
      </c>
      <c r="AT68" s="245">
        <f t="shared" si="4"/>
        <v>1</v>
      </c>
      <c r="AU68" s="244" t="str">
        <f t="shared" si="4"/>
        <v/>
      </c>
      <c r="AV68" s="244" t="str">
        <f t="shared" si="4"/>
        <v/>
      </c>
      <c r="AW68" s="245" t="str">
        <f t="shared" si="4"/>
        <v/>
      </c>
      <c r="AX68" s="353"/>
      <c r="AY68" s="354"/>
      <c r="AZ68" s="354"/>
      <c r="BA68" s="355"/>
      <c r="BB68" s="320"/>
      <c r="BC68" s="321"/>
      <c r="BD68" s="321"/>
      <c r="BE68" s="321"/>
      <c r="BF68" s="322"/>
    </row>
    <row r="69" spans="1:73" ht="18.75" customHeight="1" x14ac:dyDescent="0.4">
      <c r="B69" s="326"/>
      <c r="C69" s="327"/>
      <c r="D69" s="327"/>
      <c r="E69" s="327"/>
      <c r="F69" s="327"/>
      <c r="G69" s="327"/>
      <c r="H69" s="327"/>
      <c r="I69" s="327"/>
      <c r="J69" s="327"/>
      <c r="K69" s="328"/>
      <c r="L69" s="334" t="s">
        <v>61</v>
      </c>
      <c r="M69" s="334"/>
      <c r="N69" s="334"/>
      <c r="O69" s="334"/>
      <c r="P69" s="334"/>
      <c r="Q69" s="334"/>
      <c r="R69" s="335"/>
      <c r="S69" s="243">
        <f t="shared" si="5"/>
        <v>2</v>
      </c>
      <c r="T69" s="244">
        <f t="shared" si="4"/>
        <v>2</v>
      </c>
      <c r="U69" s="244">
        <f t="shared" si="4"/>
        <v>2</v>
      </c>
      <c r="V69" s="244">
        <f t="shared" si="4"/>
        <v>2</v>
      </c>
      <c r="W69" s="244">
        <f t="shared" si="4"/>
        <v>2</v>
      </c>
      <c r="X69" s="244">
        <f>IF($L69="","",IF(COUNTIFS($F$22:$F$60,$L69,X$22:X$60,"&gt;0")=0,"",COUNTIFS($F$22:$F$60,$L69,X$22:X$60,"&gt;0")))</f>
        <v>2</v>
      </c>
      <c r="Y69" s="245">
        <f t="shared" si="4"/>
        <v>2</v>
      </c>
      <c r="Z69" s="256">
        <f t="shared" si="4"/>
        <v>2</v>
      </c>
      <c r="AA69" s="244">
        <f t="shared" si="4"/>
        <v>2</v>
      </c>
      <c r="AB69" s="244">
        <f t="shared" si="4"/>
        <v>2</v>
      </c>
      <c r="AC69" s="244">
        <f t="shared" si="4"/>
        <v>2</v>
      </c>
      <c r="AD69" s="244">
        <f t="shared" si="4"/>
        <v>2</v>
      </c>
      <c r="AE69" s="244">
        <f t="shared" si="4"/>
        <v>2</v>
      </c>
      <c r="AF69" s="245">
        <f t="shared" si="4"/>
        <v>2</v>
      </c>
      <c r="AG69" s="244">
        <f t="shared" si="4"/>
        <v>2</v>
      </c>
      <c r="AH69" s="244">
        <f t="shared" si="4"/>
        <v>2</v>
      </c>
      <c r="AI69" s="244">
        <f t="shared" si="4"/>
        <v>2</v>
      </c>
      <c r="AJ69" s="244">
        <f t="shared" si="4"/>
        <v>2</v>
      </c>
      <c r="AK69" s="244">
        <f t="shared" si="4"/>
        <v>2</v>
      </c>
      <c r="AL69" s="244">
        <f t="shared" si="4"/>
        <v>2</v>
      </c>
      <c r="AM69" s="245">
        <f t="shared" si="4"/>
        <v>2</v>
      </c>
      <c r="AN69" s="244">
        <f t="shared" si="4"/>
        <v>2</v>
      </c>
      <c r="AO69" s="244">
        <f t="shared" si="4"/>
        <v>2</v>
      </c>
      <c r="AP69" s="244">
        <f t="shared" si="4"/>
        <v>2</v>
      </c>
      <c r="AQ69" s="244">
        <f t="shared" si="4"/>
        <v>2</v>
      </c>
      <c r="AR69" s="244">
        <f t="shared" si="4"/>
        <v>2</v>
      </c>
      <c r="AS69" s="244">
        <f t="shared" si="4"/>
        <v>2</v>
      </c>
      <c r="AT69" s="245">
        <f t="shared" si="4"/>
        <v>2</v>
      </c>
      <c r="AU69" s="244" t="str">
        <f t="shared" si="4"/>
        <v/>
      </c>
      <c r="AV69" s="244" t="str">
        <f t="shared" si="4"/>
        <v/>
      </c>
      <c r="AW69" s="245" t="str">
        <f t="shared" si="4"/>
        <v/>
      </c>
      <c r="AX69" s="353"/>
      <c r="AY69" s="354"/>
      <c r="AZ69" s="354"/>
      <c r="BA69" s="355"/>
      <c r="BB69" s="320"/>
      <c r="BC69" s="321"/>
      <c r="BD69" s="321"/>
      <c r="BE69" s="321"/>
      <c r="BF69" s="322"/>
    </row>
    <row r="70" spans="1:73" ht="18.75" customHeight="1" x14ac:dyDescent="0.4">
      <c r="B70" s="326"/>
      <c r="C70" s="327"/>
      <c r="D70" s="327"/>
      <c r="E70" s="327"/>
      <c r="F70" s="327"/>
      <c r="G70" s="327"/>
      <c r="H70" s="327"/>
      <c r="I70" s="327"/>
      <c r="J70" s="327"/>
      <c r="K70" s="328"/>
      <c r="L70" s="334" t="s">
        <v>62</v>
      </c>
      <c r="M70" s="334"/>
      <c r="N70" s="334"/>
      <c r="O70" s="334"/>
      <c r="P70" s="334"/>
      <c r="Q70" s="334"/>
      <c r="R70" s="335"/>
      <c r="S70" s="243">
        <f t="shared" si="5"/>
        <v>1</v>
      </c>
      <c r="T70" s="244">
        <f t="shared" si="4"/>
        <v>1</v>
      </c>
      <c r="U70" s="244">
        <f t="shared" si="4"/>
        <v>1</v>
      </c>
      <c r="V70" s="244">
        <f t="shared" si="4"/>
        <v>1</v>
      </c>
      <c r="W70" s="244">
        <f t="shared" si="4"/>
        <v>1</v>
      </c>
      <c r="X70" s="244">
        <f t="shared" si="4"/>
        <v>1</v>
      </c>
      <c r="Y70" s="245">
        <f t="shared" si="4"/>
        <v>1</v>
      </c>
      <c r="Z70" s="256">
        <f t="shared" si="4"/>
        <v>1</v>
      </c>
      <c r="AA70" s="244">
        <f t="shared" si="4"/>
        <v>1</v>
      </c>
      <c r="AB70" s="244">
        <f t="shared" si="4"/>
        <v>1</v>
      </c>
      <c r="AC70" s="244">
        <f t="shared" si="4"/>
        <v>1</v>
      </c>
      <c r="AD70" s="244">
        <f t="shared" si="4"/>
        <v>1</v>
      </c>
      <c r="AE70" s="244">
        <f t="shared" si="4"/>
        <v>1</v>
      </c>
      <c r="AF70" s="245">
        <f t="shared" si="4"/>
        <v>1</v>
      </c>
      <c r="AG70" s="244">
        <f t="shared" si="4"/>
        <v>1</v>
      </c>
      <c r="AH70" s="244">
        <f t="shared" si="4"/>
        <v>1</v>
      </c>
      <c r="AI70" s="244">
        <f t="shared" si="4"/>
        <v>1</v>
      </c>
      <c r="AJ70" s="244">
        <f t="shared" si="4"/>
        <v>1</v>
      </c>
      <c r="AK70" s="244">
        <f t="shared" si="4"/>
        <v>1</v>
      </c>
      <c r="AL70" s="244">
        <f t="shared" si="4"/>
        <v>1</v>
      </c>
      <c r="AM70" s="245">
        <f t="shared" si="4"/>
        <v>1</v>
      </c>
      <c r="AN70" s="244">
        <f t="shared" si="4"/>
        <v>1</v>
      </c>
      <c r="AO70" s="244">
        <f t="shared" si="4"/>
        <v>1</v>
      </c>
      <c r="AP70" s="244">
        <f t="shared" si="4"/>
        <v>1</v>
      </c>
      <c r="AQ70" s="244">
        <f t="shared" si="4"/>
        <v>1</v>
      </c>
      <c r="AR70" s="244">
        <f t="shared" si="4"/>
        <v>1</v>
      </c>
      <c r="AS70" s="244">
        <f t="shared" si="4"/>
        <v>1</v>
      </c>
      <c r="AT70" s="245">
        <f t="shared" si="4"/>
        <v>1</v>
      </c>
      <c r="AU70" s="244" t="str">
        <f t="shared" si="4"/>
        <v/>
      </c>
      <c r="AV70" s="244" t="str">
        <f t="shared" si="4"/>
        <v/>
      </c>
      <c r="AW70" s="245" t="str">
        <f t="shared" si="4"/>
        <v/>
      </c>
      <c r="AX70" s="353"/>
      <c r="AY70" s="354"/>
      <c r="AZ70" s="354"/>
      <c r="BA70" s="355"/>
      <c r="BB70" s="320"/>
      <c r="BC70" s="321"/>
      <c r="BD70" s="321"/>
      <c r="BE70" s="321"/>
      <c r="BF70" s="322"/>
    </row>
    <row r="71" spans="1:73" ht="18.75" customHeight="1" thickBot="1" x14ac:dyDescent="0.45">
      <c r="B71" s="329"/>
      <c r="C71" s="330"/>
      <c r="D71" s="330"/>
      <c r="E71" s="330"/>
      <c r="F71" s="330"/>
      <c r="G71" s="330"/>
      <c r="H71" s="330"/>
      <c r="I71" s="330"/>
      <c r="J71" s="330"/>
      <c r="K71" s="331"/>
      <c r="L71" s="336"/>
      <c r="M71" s="336"/>
      <c r="N71" s="336"/>
      <c r="O71" s="336"/>
      <c r="P71" s="336"/>
      <c r="Q71" s="336"/>
      <c r="R71" s="337"/>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356"/>
      <c r="AY71" s="357"/>
      <c r="AZ71" s="357"/>
      <c r="BA71" s="358"/>
      <c r="BB71" s="323"/>
      <c r="BC71" s="324"/>
      <c r="BD71" s="324"/>
      <c r="BE71" s="324"/>
      <c r="BF71" s="325"/>
    </row>
    <row r="72" spans="1:73" ht="13.5" customHeight="1" x14ac:dyDescent="0.4">
      <c r="C72" s="195"/>
      <c r="D72" s="195"/>
      <c r="E72" s="195"/>
      <c r="F72" s="195"/>
      <c r="G72" s="196"/>
      <c r="H72" s="197"/>
      <c r="AF72" s="166"/>
    </row>
    <row r="73" spans="1:73" ht="11.45" customHeight="1" x14ac:dyDescent="0.4">
      <c r="A73" s="198"/>
      <c r="B73" s="198"/>
      <c r="C73" s="198"/>
      <c r="D73" s="198"/>
      <c r="E73" s="198"/>
      <c r="F73" s="198"/>
      <c r="G73" s="198"/>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200"/>
      <c r="AS73" s="200"/>
      <c r="AT73" s="200"/>
      <c r="AU73" s="200"/>
      <c r="AV73" s="200"/>
      <c r="AW73" s="200"/>
      <c r="AX73" s="200"/>
      <c r="AY73" s="200"/>
      <c r="AZ73" s="200"/>
      <c r="BA73" s="200"/>
    </row>
    <row r="74" spans="1:73" ht="20.25" customHeight="1" x14ac:dyDescent="0.2">
      <c r="A74" s="201"/>
      <c r="B74" s="201"/>
      <c r="C74" s="198"/>
      <c r="D74" s="198"/>
      <c r="E74" s="198"/>
      <c r="F74" s="198"/>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2"/>
      <c r="AS74" s="202"/>
      <c r="AT74" s="202"/>
      <c r="AU74" s="202"/>
      <c r="AV74" s="202"/>
      <c r="BN74" s="203"/>
      <c r="BO74" s="204"/>
      <c r="BP74" s="203"/>
      <c r="BQ74" s="203"/>
      <c r="BR74" s="203"/>
      <c r="BS74" s="205"/>
      <c r="BT74" s="206"/>
      <c r="BU74" s="206"/>
    </row>
    <row r="75" spans="1:73" ht="20.25" customHeight="1" x14ac:dyDescent="0.4">
      <c r="A75" s="198"/>
      <c r="B75" s="198"/>
      <c r="C75" s="207"/>
      <c r="D75" s="207"/>
      <c r="E75" s="207"/>
      <c r="F75" s="207"/>
      <c r="G75" s="207"/>
      <c r="H75" s="208"/>
      <c r="I75" s="20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row>
    <row r="76" spans="1:73" ht="20.25" customHeight="1" x14ac:dyDescent="0.4">
      <c r="A76" s="198"/>
      <c r="B76" s="198"/>
      <c r="C76" s="207"/>
      <c r="D76" s="207"/>
      <c r="E76" s="207"/>
      <c r="F76" s="207"/>
      <c r="G76" s="207"/>
      <c r="H76" s="208"/>
      <c r="I76" s="20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row>
    <row r="77" spans="1:73" ht="20.25" customHeight="1" x14ac:dyDescent="0.4">
      <c r="A77" s="198"/>
      <c r="B77" s="198"/>
      <c r="C77" s="208"/>
      <c r="D77" s="208"/>
      <c r="E77" s="208"/>
      <c r="F77" s="208"/>
      <c r="G77" s="20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row>
    <row r="78" spans="1:73" ht="20.25" customHeight="1" x14ac:dyDescent="0.4">
      <c r="A78" s="198"/>
      <c r="B78" s="198"/>
      <c r="C78" s="208"/>
      <c r="D78" s="208"/>
      <c r="E78" s="208"/>
      <c r="F78" s="208"/>
      <c r="G78" s="20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row>
    <row r="79" spans="1:73" ht="20.25" customHeight="1" x14ac:dyDescent="0.4">
      <c r="A79" s="198"/>
      <c r="B79" s="198"/>
      <c r="C79" s="208"/>
      <c r="D79" s="208"/>
      <c r="E79" s="208"/>
      <c r="F79" s="208"/>
      <c r="G79" s="20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row>
    <row r="80" spans="1:73" ht="20.25" customHeight="1" x14ac:dyDescent="0.4">
      <c r="C80" s="166"/>
      <c r="D80" s="166"/>
      <c r="E80" s="166"/>
      <c r="F80" s="166"/>
      <c r="G80" s="166"/>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374" priority="295">
      <formula>INDIRECT(ADDRESS(ROW(),COLUMN()))=TRUNC(INDIRECT(ADDRESS(ROW(),COLUMN())))</formula>
    </cfRule>
  </conditionalFormatting>
  <conditionalFormatting sqref="S23">
    <cfRule type="expression" dxfId="2373" priority="294">
      <formula>INDIRECT(ADDRESS(ROW(),COLUMN()))=TRUNC(INDIRECT(ADDRESS(ROW(),COLUMN())))</formula>
    </cfRule>
  </conditionalFormatting>
  <conditionalFormatting sqref="T24:Y24">
    <cfRule type="expression" dxfId="2372" priority="293">
      <formula>INDIRECT(ADDRESS(ROW(),COLUMN()))=TRUNC(INDIRECT(ADDRESS(ROW(),COLUMN())))</formula>
    </cfRule>
  </conditionalFormatting>
  <conditionalFormatting sqref="T23:Y23">
    <cfRule type="expression" dxfId="2371" priority="292">
      <formula>INDIRECT(ADDRESS(ROW(),COLUMN()))=TRUNC(INDIRECT(ADDRESS(ROW(),COLUMN())))</formula>
    </cfRule>
  </conditionalFormatting>
  <conditionalFormatting sqref="Z24">
    <cfRule type="expression" dxfId="2370" priority="291">
      <formula>INDIRECT(ADDRESS(ROW(),COLUMN()))=TRUNC(INDIRECT(ADDRESS(ROW(),COLUMN())))</formula>
    </cfRule>
  </conditionalFormatting>
  <conditionalFormatting sqref="Z23">
    <cfRule type="expression" dxfId="2369" priority="290">
      <formula>INDIRECT(ADDRESS(ROW(),COLUMN()))=TRUNC(INDIRECT(ADDRESS(ROW(),COLUMN())))</formula>
    </cfRule>
  </conditionalFormatting>
  <conditionalFormatting sqref="AA24:AF24">
    <cfRule type="expression" dxfId="2368" priority="289">
      <formula>INDIRECT(ADDRESS(ROW(),COLUMN()))=TRUNC(INDIRECT(ADDRESS(ROW(),COLUMN())))</formula>
    </cfRule>
  </conditionalFormatting>
  <conditionalFormatting sqref="AA23:AF23">
    <cfRule type="expression" dxfId="2367" priority="288">
      <formula>INDIRECT(ADDRESS(ROW(),COLUMN()))=TRUNC(INDIRECT(ADDRESS(ROW(),COLUMN())))</formula>
    </cfRule>
  </conditionalFormatting>
  <conditionalFormatting sqref="AG24">
    <cfRule type="expression" dxfId="2366" priority="287">
      <formula>INDIRECT(ADDRESS(ROW(),COLUMN()))=TRUNC(INDIRECT(ADDRESS(ROW(),COLUMN())))</formula>
    </cfRule>
  </conditionalFormatting>
  <conditionalFormatting sqref="AG23">
    <cfRule type="expression" dxfId="2365" priority="286">
      <formula>INDIRECT(ADDRESS(ROW(),COLUMN()))=TRUNC(INDIRECT(ADDRESS(ROW(),COLUMN())))</formula>
    </cfRule>
  </conditionalFormatting>
  <conditionalFormatting sqref="AH24:AM24">
    <cfRule type="expression" dxfId="2364" priority="285">
      <formula>INDIRECT(ADDRESS(ROW(),COLUMN()))=TRUNC(INDIRECT(ADDRESS(ROW(),COLUMN())))</formula>
    </cfRule>
  </conditionalFormatting>
  <conditionalFormatting sqref="AH23:AM23">
    <cfRule type="expression" dxfId="2363" priority="284">
      <formula>INDIRECT(ADDRESS(ROW(),COLUMN()))=TRUNC(INDIRECT(ADDRESS(ROW(),COLUMN())))</formula>
    </cfRule>
  </conditionalFormatting>
  <conditionalFormatting sqref="AN24">
    <cfRule type="expression" dxfId="2362" priority="283">
      <formula>INDIRECT(ADDRESS(ROW(),COLUMN()))=TRUNC(INDIRECT(ADDRESS(ROW(),COLUMN())))</formula>
    </cfRule>
  </conditionalFormatting>
  <conditionalFormatting sqref="AN23">
    <cfRule type="expression" dxfId="2361" priority="282">
      <formula>INDIRECT(ADDRESS(ROW(),COLUMN()))=TRUNC(INDIRECT(ADDRESS(ROW(),COLUMN())))</formula>
    </cfRule>
  </conditionalFormatting>
  <conditionalFormatting sqref="AO24:AT24">
    <cfRule type="expression" dxfId="2360" priority="281">
      <formula>INDIRECT(ADDRESS(ROW(),COLUMN()))=TRUNC(INDIRECT(ADDRESS(ROW(),COLUMN())))</formula>
    </cfRule>
  </conditionalFormatting>
  <conditionalFormatting sqref="AO23:AT23">
    <cfRule type="expression" dxfId="2359" priority="280">
      <formula>INDIRECT(ADDRESS(ROW(),COLUMN()))=TRUNC(INDIRECT(ADDRESS(ROW(),COLUMN())))</formula>
    </cfRule>
  </conditionalFormatting>
  <conditionalFormatting sqref="AU24">
    <cfRule type="expression" dxfId="2358" priority="279">
      <formula>INDIRECT(ADDRESS(ROW(),COLUMN()))=TRUNC(INDIRECT(ADDRESS(ROW(),COLUMN())))</formula>
    </cfRule>
  </conditionalFormatting>
  <conditionalFormatting sqref="AU23">
    <cfRule type="expression" dxfId="2357" priority="278">
      <formula>INDIRECT(ADDRESS(ROW(),COLUMN()))=TRUNC(INDIRECT(ADDRESS(ROW(),COLUMN())))</formula>
    </cfRule>
  </conditionalFormatting>
  <conditionalFormatting sqref="AV24:AW24">
    <cfRule type="expression" dxfId="2356" priority="277">
      <formula>INDIRECT(ADDRESS(ROW(),COLUMN()))=TRUNC(INDIRECT(ADDRESS(ROW(),COLUMN())))</formula>
    </cfRule>
  </conditionalFormatting>
  <conditionalFormatting sqref="AV23:AW23">
    <cfRule type="expression" dxfId="2355" priority="276">
      <formula>INDIRECT(ADDRESS(ROW(),COLUMN()))=TRUNC(INDIRECT(ADDRESS(ROW(),COLUMN())))</formula>
    </cfRule>
  </conditionalFormatting>
  <conditionalFormatting sqref="AX23:BA24">
    <cfRule type="expression" dxfId="2354" priority="275">
      <formula>INDIRECT(ADDRESS(ROW(),COLUMN()))=TRUNC(INDIRECT(ADDRESS(ROW(),COLUMN())))</formula>
    </cfRule>
  </conditionalFormatting>
  <conditionalFormatting sqref="S27">
    <cfRule type="expression" dxfId="2353" priority="254">
      <formula>INDIRECT(ADDRESS(ROW(),COLUMN()))=TRUNC(INDIRECT(ADDRESS(ROW(),COLUMN())))</formula>
    </cfRule>
  </conditionalFormatting>
  <conditionalFormatting sqref="S26">
    <cfRule type="expression" dxfId="2352" priority="253">
      <formula>INDIRECT(ADDRESS(ROW(),COLUMN()))=TRUNC(INDIRECT(ADDRESS(ROW(),COLUMN())))</formula>
    </cfRule>
  </conditionalFormatting>
  <conditionalFormatting sqref="T27:Y27">
    <cfRule type="expression" dxfId="2351" priority="252">
      <formula>INDIRECT(ADDRESS(ROW(),COLUMN()))=TRUNC(INDIRECT(ADDRESS(ROW(),COLUMN())))</formula>
    </cfRule>
  </conditionalFormatting>
  <conditionalFormatting sqref="T26:Y26">
    <cfRule type="expression" dxfId="2350" priority="251">
      <formula>INDIRECT(ADDRESS(ROW(),COLUMN()))=TRUNC(INDIRECT(ADDRESS(ROW(),COLUMN())))</formula>
    </cfRule>
  </conditionalFormatting>
  <conditionalFormatting sqref="Z27">
    <cfRule type="expression" dxfId="2349" priority="250">
      <formula>INDIRECT(ADDRESS(ROW(),COLUMN()))=TRUNC(INDIRECT(ADDRESS(ROW(),COLUMN())))</formula>
    </cfRule>
  </conditionalFormatting>
  <conditionalFormatting sqref="Z26">
    <cfRule type="expression" dxfId="2348" priority="249">
      <formula>INDIRECT(ADDRESS(ROW(),COLUMN()))=TRUNC(INDIRECT(ADDRESS(ROW(),COLUMN())))</formula>
    </cfRule>
  </conditionalFormatting>
  <conditionalFormatting sqref="AA27:AF27">
    <cfRule type="expression" dxfId="2347" priority="248">
      <formula>INDIRECT(ADDRESS(ROW(),COLUMN()))=TRUNC(INDIRECT(ADDRESS(ROW(),COLUMN())))</formula>
    </cfRule>
  </conditionalFormatting>
  <conditionalFormatting sqref="AA26:AF26">
    <cfRule type="expression" dxfId="2346" priority="247">
      <formula>INDIRECT(ADDRESS(ROW(),COLUMN()))=TRUNC(INDIRECT(ADDRESS(ROW(),COLUMN())))</formula>
    </cfRule>
  </conditionalFormatting>
  <conditionalFormatting sqref="AG27">
    <cfRule type="expression" dxfId="2345" priority="246">
      <formula>INDIRECT(ADDRESS(ROW(),COLUMN()))=TRUNC(INDIRECT(ADDRESS(ROW(),COLUMN())))</formula>
    </cfRule>
  </conditionalFormatting>
  <conditionalFormatting sqref="AG26">
    <cfRule type="expression" dxfId="2344" priority="245">
      <formula>INDIRECT(ADDRESS(ROW(),COLUMN()))=TRUNC(INDIRECT(ADDRESS(ROW(),COLUMN())))</formula>
    </cfRule>
  </conditionalFormatting>
  <conditionalFormatting sqref="AH27:AM27">
    <cfRule type="expression" dxfId="2343" priority="244">
      <formula>INDIRECT(ADDRESS(ROW(),COLUMN()))=TRUNC(INDIRECT(ADDRESS(ROW(),COLUMN())))</formula>
    </cfRule>
  </conditionalFormatting>
  <conditionalFormatting sqref="AH26:AM26">
    <cfRule type="expression" dxfId="2342" priority="243">
      <formula>INDIRECT(ADDRESS(ROW(),COLUMN()))=TRUNC(INDIRECT(ADDRESS(ROW(),COLUMN())))</formula>
    </cfRule>
  </conditionalFormatting>
  <conditionalFormatting sqref="AN27">
    <cfRule type="expression" dxfId="2341" priority="242">
      <formula>INDIRECT(ADDRESS(ROW(),COLUMN()))=TRUNC(INDIRECT(ADDRESS(ROW(),COLUMN())))</formula>
    </cfRule>
  </conditionalFormatting>
  <conditionalFormatting sqref="AN26">
    <cfRule type="expression" dxfId="2340" priority="241">
      <formula>INDIRECT(ADDRESS(ROW(),COLUMN()))=TRUNC(INDIRECT(ADDRESS(ROW(),COLUMN())))</formula>
    </cfRule>
  </conditionalFormatting>
  <conditionalFormatting sqref="AO27:AT27">
    <cfRule type="expression" dxfId="2339" priority="240">
      <formula>INDIRECT(ADDRESS(ROW(),COLUMN()))=TRUNC(INDIRECT(ADDRESS(ROW(),COLUMN())))</formula>
    </cfRule>
  </conditionalFormatting>
  <conditionalFormatting sqref="AO26:AT26">
    <cfRule type="expression" dxfId="2338" priority="239">
      <formula>INDIRECT(ADDRESS(ROW(),COLUMN()))=TRUNC(INDIRECT(ADDRESS(ROW(),COLUMN())))</formula>
    </cfRule>
  </conditionalFormatting>
  <conditionalFormatting sqref="AU27">
    <cfRule type="expression" dxfId="2337" priority="238">
      <formula>INDIRECT(ADDRESS(ROW(),COLUMN()))=TRUNC(INDIRECT(ADDRESS(ROW(),COLUMN())))</formula>
    </cfRule>
  </conditionalFormatting>
  <conditionalFormatting sqref="AU26">
    <cfRule type="expression" dxfId="2336" priority="237">
      <formula>INDIRECT(ADDRESS(ROW(),COLUMN()))=TRUNC(INDIRECT(ADDRESS(ROW(),COLUMN())))</formula>
    </cfRule>
  </conditionalFormatting>
  <conditionalFormatting sqref="AV27:AW27">
    <cfRule type="expression" dxfId="2335" priority="236">
      <formula>INDIRECT(ADDRESS(ROW(),COLUMN()))=TRUNC(INDIRECT(ADDRESS(ROW(),COLUMN())))</formula>
    </cfRule>
  </conditionalFormatting>
  <conditionalFormatting sqref="AV26:AW26">
    <cfRule type="expression" dxfId="2334" priority="235">
      <formula>INDIRECT(ADDRESS(ROW(),COLUMN()))=TRUNC(INDIRECT(ADDRESS(ROW(),COLUMN())))</formula>
    </cfRule>
  </conditionalFormatting>
  <conditionalFormatting sqref="AX26:BA27">
    <cfRule type="expression" dxfId="2333" priority="234">
      <formula>INDIRECT(ADDRESS(ROW(),COLUMN()))=TRUNC(INDIRECT(ADDRESS(ROW(),COLUMN())))</formula>
    </cfRule>
  </conditionalFormatting>
  <conditionalFormatting sqref="S30">
    <cfRule type="expression" dxfId="2332" priority="233">
      <formula>INDIRECT(ADDRESS(ROW(),COLUMN()))=TRUNC(INDIRECT(ADDRESS(ROW(),COLUMN())))</formula>
    </cfRule>
  </conditionalFormatting>
  <conditionalFormatting sqref="S29">
    <cfRule type="expression" dxfId="2331" priority="232">
      <formula>INDIRECT(ADDRESS(ROW(),COLUMN()))=TRUNC(INDIRECT(ADDRESS(ROW(),COLUMN())))</formula>
    </cfRule>
  </conditionalFormatting>
  <conditionalFormatting sqref="T30:Y30">
    <cfRule type="expression" dxfId="2330" priority="231">
      <formula>INDIRECT(ADDRESS(ROW(),COLUMN()))=TRUNC(INDIRECT(ADDRESS(ROW(),COLUMN())))</formula>
    </cfRule>
  </conditionalFormatting>
  <conditionalFormatting sqref="T29:Y29">
    <cfRule type="expression" dxfId="2329" priority="230">
      <formula>INDIRECT(ADDRESS(ROW(),COLUMN()))=TRUNC(INDIRECT(ADDRESS(ROW(),COLUMN())))</formula>
    </cfRule>
  </conditionalFormatting>
  <conditionalFormatting sqref="Z30">
    <cfRule type="expression" dxfId="2328" priority="229">
      <formula>INDIRECT(ADDRESS(ROW(),COLUMN()))=TRUNC(INDIRECT(ADDRESS(ROW(),COLUMN())))</formula>
    </cfRule>
  </conditionalFormatting>
  <conditionalFormatting sqref="Z29">
    <cfRule type="expression" dxfId="2327" priority="228">
      <formula>INDIRECT(ADDRESS(ROW(),COLUMN()))=TRUNC(INDIRECT(ADDRESS(ROW(),COLUMN())))</formula>
    </cfRule>
  </conditionalFormatting>
  <conditionalFormatting sqref="AA30:AF30">
    <cfRule type="expression" dxfId="2326" priority="227">
      <formula>INDIRECT(ADDRESS(ROW(),COLUMN()))=TRUNC(INDIRECT(ADDRESS(ROW(),COLUMN())))</formula>
    </cfRule>
  </conditionalFormatting>
  <conditionalFormatting sqref="AA29:AF29">
    <cfRule type="expression" dxfId="2325" priority="226">
      <formula>INDIRECT(ADDRESS(ROW(),COLUMN()))=TRUNC(INDIRECT(ADDRESS(ROW(),COLUMN())))</formula>
    </cfRule>
  </conditionalFormatting>
  <conditionalFormatting sqref="AG30">
    <cfRule type="expression" dxfId="2324" priority="225">
      <formula>INDIRECT(ADDRESS(ROW(),COLUMN()))=TRUNC(INDIRECT(ADDRESS(ROW(),COLUMN())))</formula>
    </cfRule>
  </conditionalFormatting>
  <conditionalFormatting sqref="AG29">
    <cfRule type="expression" dxfId="2323" priority="224">
      <formula>INDIRECT(ADDRESS(ROW(),COLUMN()))=TRUNC(INDIRECT(ADDRESS(ROW(),COLUMN())))</formula>
    </cfRule>
  </conditionalFormatting>
  <conditionalFormatting sqref="AH30:AM30">
    <cfRule type="expression" dxfId="2322" priority="223">
      <formula>INDIRECT(ADDRESS(ROW(),COLUMN()))=TRUNC(INDIRECT(ADDRESS(ROW(),COLUMN())))</formula>
    </cfRule>
  </conditionalFormatting>
  <conditionalFormatting sqref="AH29:AM29">
    <cfRule type="expression" dxfId="2321" priority="222">
      <formula>INDIRECT(ADDRESS(ROW(),COLUMN()))=TRUNC(INDIRECT(ADDRESS(ROW(),COLUMN())))</formula>
    </cfRule>
  </conditionalFormatting>
  <conditionalFormatting sqref="AN30">
    <cfRule type="expression" dxfId="2320" priority="221">
      <formula>INDIRECT(ADDRESS(ROW(),COLUMN()))=TRUNC(INDIRECT(ADDRESS(ROW(),COLUMN())))</formula>
    </cfRule>
  </conditionalFormatting>
  <conditionalFormatting sqref="AN29">
    <cfRule type="expression" dxfId="2319" priority="220">
      <formula>INDIRECT(ADDRESS(ROW(),COLUMN()))=TRUNC(INDIRECT(ADDRESS(ROW(),COLUMN())))</formula>
    </cfRule>
  </conditionalFormatting>
  <conditionalFormatting sqref="AO30:AT30">
    <cfRule type="expression" dxfId="2318" priority="219">
      <formula>INDIRECT(ADDRESS(ROW(),COLUMN()))=TRUNC(INDIRECT(ADDRESS(ROW(),COLUMN())))</formula>
    </cfRule>
  </conditionalFormatting>
  <conditionalFormatting sqref="AO29:AT29">
    <cfRule type="expression" dxfId="2317" priority="218">
      <formula>INDIRECT(ADDRESS(ROW(),COLUMN()))=TRUNC(INDIRECT(ADDRESS(ROW(),COLUMN())))</formula>
    </cfRule>
  </conditionalFormatting>
  <conditionalFormatting sqref="AU30">
    <cfRule type="expression" dxfId="2316" priority="217">
      <formula>INDIRECT(ADDRESS(ROW(),COLUMN()))=TRUNC(INDIRECT(ADDRESS(ROW(),COLUMN())))</formula>
    </cfRule>
  </conditionalFormatting>
  <conditionalFormatting sqref="AU29">
    <cfRule type="expression" dxfId="2315" priority="216">
      <formula>INDIRECT(ADDRESS(ROW(),COLUMN()))=TRUNC(INDIRECT(ADDRESS(ROW(),COLUMN())))</formula>
    </cfRule>
  </conditionalFormatting>
  <conditionalFormatting sqref="AV30:AW30">
    <cfRule type="expression" dxfId="2314" priority="215">
      <formula>INDIRECT(ADDRESS(ROW(),COLUMN()))=TRUNC(INDIRECT(ADDRESS(ROW(),COLUMN())))</formula>
    </cfRule>
  </conditionalFormatting>
  <conditionalFormatting sqref="AV29:AW29">
    <cfRule type="expression" dxfId="2313" priority="214">
      <formula>INDIRECT(ADDRESS(ROW(),COLUMN()))=TRUNC(INDIRECT(ADDRESS(ROW(),COLUMN())))</formula>
    </cfRule>
  </conditionalFormatting>
  <conditionalFormatting sqref="AX29:BA30">
    <cfRule type="expression" dxfId="2312" priority="213">
      <formula>INDIRECT(ADDRESS(ROW(),COLUMN()))=TRUNC(INDIRECT(ADDRESS(ROW(),COLUMN())))</formula>
    </cfRule>
  </conditionalFormatting>
  <conditionalFormatting sqref="S33">
    <cfRule type="expression" dxfId="2311" priority="212">
      <formula>INDIRECT(ADDRESS(ROW(),COLUMN()))=TRUNC(INDIRECT(ADDRESS(ROW(),COLUMN())))</formula>
    </cfRule>
  </conditionalFormatting>
  <conditionalFormatting sqref="S32">
    <cfRule type="expression" dxfId="2310" priority="211">
      <formula>INDIRECT(ADDRESS(ROW(),COLUMN()))=TRUNC(INDIRECT(ADDRESS(ROW(),COLUMN())))</formula>
    </cfRule>
  </conditionalFormatting>
  <conditionalFormatting sqref="T33:Y33">
    <cfRule type="expression" dxfId="2309" priority="210">
      <formula>INDIRECT(ADDRESS(ROW(),COLUMN()))=TRUNC(INDIRECT(ADDRESS(ROW(),COLUMN())))</formula>
    </cfRule>
  </conditionalFormatting>
  <conditionalFormatting sqref="T32:Y32">
    <cfRule type="expression" dxfId="2308" priority="209">
      <formula>INDIRECT(ADDRESS(ROW(),COLUMN()))=TRUNC(INDIRECT(ADDRESS(ROW(),COLUMN())))</formula>
    </cfRule>
  </conditionalFormatting>
  <conditionalFormatting sqref="Z33">
    <cfRule type="expression" dxfId="2307" priority="208">
      <formula>INDIRECT(ADDRESS(ROW(),COLUMN()))=TRUNC(INDIRECT(ADDRESS(ROW(),COLUMN())))</formula>
    </cfRule>
  </conditionalFormatting>
  <conditionalFormatting sqref="Z32">
    <cfRule type="expression" dxfId="2306" priority="207">
      <formula>INDIRECT(ADDRESS(ROW(),COLUMN()))=TRUNC(INDIRECT(ADDRESS(ROW(),COLUMN())))</formula>
    </cfRule>
  </conditionalFormatting>
  <conditionalFormatting sqref="AA33:AF33">
    <cfRule type="expression" dxfId="2305" priority="206">
      <formula>INDIRECT(ADDRESS(ROW(),COLUMN()))=TRUNC(INDIRECT(ADDRESS(ROW(),COLUMN())))</formula>
    </cfRule>
  </conditionalFormatting>
  <conditionalFormatting sqref="AA32:AF32">
    <cfRule type="expression" dxfId="2304" priority="205">
      <formula>INDIRECT(ADDRESS(ROW(),COLUMN()))=TRUNC(INDIRECT(ADDRESS(ROW(),COLUMN())))</formula>
    </cfRule>
  </conditionalFormatting>
  <conditionalFormatting sqref="AG33">
    <cfRule type="expression" dxfId="2303" priority="204">
      <formula>INDIRECT(ADDRESS(ROW(),COLUMN()))=TRUNC(INDIRECT(ADDRESS(ROW(),COLUMN())))</formula>
    </cfRule>
  </conditionalFormatting>
  <conditionalFormatting sqref="AG32">
    <cfRule type="expression" dxfId="2302" priority="203">
      <formula>INDIRECT(ADDRESS(ROW(),COLUMN()))=TRUNC(INDIRECT(ADDRESS(ROW(),COLUMN())))</formula>
    </cfRule>
  </conditionalFormatting>
  <conditionalFormatting sqref="AH33:AM33">
    <cfRule type="expression" dxfId="2301" priority="202">
      <formula>INDIRECT(ADDRESS(ROW(),COLUMN()))=TRUNC(INDIRECT(ADDRESS(ROW(),COLUMN())))</formula>
    </cfRule>
  </conditionalFormatting>
  <conditionalFormatting sqref="AH32:AM32">
    <cfRule type="expression" dxfId="2300" priority="201">
      <formula>INDIRECT(ADDRESS(ROW(),COLUMN()))=TRUNC(INDIRECT(ADDRESS(ROW(),COLUMN())))</formula>
    </cfRule>
  </conditionalFormatting>
  <conditionalFormatting sqref="AN33">
    <cfRule type="expression" dxfId="2299" priority="200">
      <formula>INDIRECT(ADDRESS(ROW(),COLUMN()))=TRUNC(INDIRECT(ADDRESS(ROW(),COLUMN())))</formula>
    </cfRule>
  </conditionalFormatting>
  <conditionalFormatting sqref="AN32">
    <cfRule type="expression" dxfId="2298" priority="199">
      <formula>INDIRECT(ADDRESS(ROW(),COLUMN()))=TRUNC(INDIRECT(ADDRESS(ROW(),COLUMN())))</formula>
    </cfRule>
  </conditionalFormatting>
  <conditionalFormatting sqref="AO33:AT33">
    <cfRule type="expression" dxfId="2297" priority="198">
      <formula>INDIRECT(ADDRESS(ROW(),COLUMN()))=TRUNC(INDIRECT(ADDRESS(ROW(),COLUMN())))</formula>
    </cfRule>
  </conditionalFormatting>
  <conditionalFormatting sqref="AO32:AT32">
    <cfRule type="expression" dxfId="2296" priority="197">
      <formula>INDIRECT(ADDRESS(ROW(),COLUMN()))=TRUNC(INDIRECT(ADDRESS(ROW(),COLUMN())))</formula>
    </cfRule>
  </conditionalFormatting>
  <conditionalFormatting sqref="AU33">
    <cfRule type="expression" dxfId="2295" priority="196">
      <formula>INDIRECT(ADDRESS(ROW(),COLUMN()))=TRUNC(INDIRECT(ADDRESS(ROW(),COLUMN())))</formula>
    </cfRule>
  </conditionalFormatting>
  <conditionalFormatting sqref="AU32">
    <cfRule type="expression" dxfId="2294" priority="195">
      <formula>INDIRECT(ADDRESS(ROW(),COLUMN()))=TRUNC(INDIRECT(ADDRESS(ROW(),COLUMN())))</formula>
    </cfRule>
  </conditionalFormatting>
  <conditionalFormatting sqref="AV33:AW33">
    <cfRule type="expression" dxfId="2293" priority="194">
      <formula>INDIRECT(ADDRESS(ROW(),COLUMN()))=TRUNC(INDIRECT(ADDRESS(ROW(),COLUMN())))</formula>
    </cfRule>
  </conditionalFormatting>
  <conditionalFormatting sqref="AV32:AW32">
    <cfRule type="expression" dxfId="2292" priority="193">
      <formula>INDIRECT(ADDRESS(ROW(),COLUMN()))=TRUNC(INDIRECT(ADDRESS(ROW(),COLUMN())))</formula>
    </cfRule>
  </conditionalFormatting>
  <conditionalFormatting sqref="AX32:BA33">
    <cfRule type="expression" dxfId="2291" priority="192">
      <formula>INDIRECT(ADDRESS(ROW(),COLUMN()))=TRUNC(INDIRECT(ADDRESS(ROW(),COLUMN())))</formula>
    </cfRule>
  </conditionalFormatting>
  <conditionalFormatting sqref="S36">
    <cfRule type="expression" dxfId="2290" priority="191">
      <formula>INDIRECT(ADDRESS(ROW(),COLUMN()))=TRUNC(INDIRECT(ADDRESS(ROW(),COLUMN())))</formula>
    </cfRule>
  </conditionalFormatting>
  <conditionalFormatting sqref="S35">
    <cfRule type="expression" dxfId="2289" priority="190">
      <formula>INDIRECT(ADDRESS(ROW(),COLUMN()))=TRUNC(INDIRECT(ADDRESS(ROW(),COLUMN())))</formula>
    </cfRule>
  </conditionalFormatting>
  <conditionalFormatting sqref="T36:Y36">
    <cfRule type="expression" dxfId="2288" priority="189">
      <formula>INDIRECT(ADDRESS(ROW(),COLUMN()))=TRUNC(INDIRECT(ADDRESS(ROW(),COLUMN())))</formula>
    </cfRule>
  </conditionalFormatting>
  <conditionalFormatting sqref="T35:Y35">
    <cfRule type="expression" dxfId="2287" priority="188">
      <formula>INDIRECT(ADDRESS(ROW(),COLUMN()))=TRUNC(INDIRECT(ADDRESS(ROW(),COLUMN())))</formula>
    </cfRule>
  </conditionalFormatting>
  <conditionalFormatting sqref="Z36">
    <cfRule type="expression" dxfId="2286" priority="187">
      <formula>INDIRECT(ADDRESS(ROW(),COLUMN()))=TRUNC(INDIRECT(ADDRESS(ROW(),COLUMN())))</formula>
    </cfRule>
  </conditionalFormatting>
  <conditionalFormatting sqref="Z35">
    <cfRule type="expression" dxfId="2285" priority="186">
      <formula>INDIRECT(ADDRESS(ROW(),COLUMN()))=TRUNC(INDIRECT(ADDRESS(ROW(),COLUMN())))</formula>
    </cfRule>
  </conditionalFormatting>
  <conditionalFormatting sqref="AA36:AF36">
    <cfRule type="expression" dxfId="2284" priority="185">
      <formula>INDIRECT(ADDRESS(ROW(),COLUMN()))=TRUNC(INDIRECT(ADDRESS(ROW(),COLUMN())))</formula>
    </cfRule>
  </conditionalFormatting>
  <conditionalFormatting sqref="AA35:AF35">
    <cfRule type="expression" dxfId="2283" priority="184">
      <formula>INDIRECT(ADDRESS(ROW(),COLUMN()))=TRUNC(INDIRECT(ADDRESS(ROW(),COLUMN())))</formula>
    </cfRule>
  </conditionalFormatting>
  <conditionalFormatting sqref="AG36">
    <cfRule type="expression" dxfId="2282" priority="183">
      <formula>INDIRECT(ADDRESS(ROW(),COLUMN()))=TRUNC(INDIRECT(ADDRESS(ROW(),COLUMN())))</formula>
    </cfRule>
  </conditionalFormatting>
  <conditionalFormatting sqref="AG35">
    <cfRule type="expression" dxfId="2281" priority="182">
      <formula>INDIRECT(ADDRESS(ROW(),COLUMN()))=TRUNC(INDIRECT(ADDRESS(ROW(),COLUMN())))</formula>
    </cfRule>
  </conditionalFormatting>
  <conditionalFormatting sqref="AH36:AM36">
    <cfRule type="expression" dxfId="2280" priority="181">
      <formula>INDIRECT(ADDRESS(ROW(),COLUMN()))=TRUNC(INDIRECT(ADDRESS(ROW(),COLUMN())))</formula>
    </cfRule>
  </conditionalFormatting>
  <conditionalFormatting sqref="AH35:AM35">
    <cfRule type="expression" dxfId="2279" priority="180">
      <formula>INDIRECT(ADDRESS(ROW(),COLUMN()))=TRUNC(INDIRECT(ADDRESS(ROW(),COLUMN())))</formula>
    </cfRule>
  </conditionalFormatting>
  <conditionalFormatting sqref="AN36">
    <cfRule type="expression" dxfId="2278" priority="179">
      <formula>INDIRECT(ADDRESS(ROW(),COLUMN()))=TRUNC(INDIRECT(ADDRESS(ROW(),COLUMN())))</formula>
    </cfRule>
  </conditionalFormatting>
  <conditionalFormatting sqref="AN35">
    <cfRule type="expression" dxfId="2277" priority="178">
      <formula>INDIRECT(ADDRESS(ROW(),COLUMN()))=TRUNC(INDIRECT(ADDRESS(ROW(),COLUMN())))</formula>
    </cfRule>
  </conditionalFormatting>
  <conditionalFormatting sqref="AO36:AT36">
    <cfRule type="expression" dxfId="2276" priority="177">
      <formula>INDIRECT(ADDRESS(ROW(),COLUMN()))=TRUNC(INDIRECT(ADDRESS(ROW(),COLUMN())))</formula>
    </cfRule>
  </conditionalFormatting>
  <conditionalFormatting sqref="AO35:AT35">
    <cfRule type="expression" dxfId="2275" priority="176">
      <formula>INDIRECT(ADDRESS(ROW(),COLUMN()))=TRUNC(INDIRECT(ADDRESS(ROW(),COLUMN())))</formula>
    </cfRule>
  </conditionalFormatting>
  <conditionalFormatting sqref="AU36">
    <cfRule type="expression" dxfId="2274" priority="175">
      <formula>INDIRECT(ADDRESS(ROW(),COLUMN()))=TRUNC(INDIRECT(ADDRESS(ROW(),COLUMN())))</formula>
    </cfRule>
  </conditionalFormatting>
  <conditionalFormatting sqref="AU35">
    <cfRule type="expression" dxfId="2273" priority="174">
      <formula>INDIRECT(ADDRESS(ROW(),COLUMN()))=TRUNC(INDIRECT(ADDRESS(ROW(),COLUMN())))</formula>
    </cfRule>
  </conditionalFormatting>
  <conditionalFormatting sqref="AV36:AW36">
    <cfRule type="expression" dxfId="2272" priority="173">
      <formula>INDIRECT(ADDRESS(ROW(),COLUMN()))=TRUNC(INDIRECT(ADDRESS(ROW(),COLUMN())))</formula>
    </cfRule>
  </conditionalFormatting>
  <conditionalFormatting sqref="AV35:AW35">
    <cfRule type="expression" dxfId="2271" priority="172">
      <formula>INDIRECT(ADDRESS(ROW(),COLUMN()))=TRUNC(INDIRECT(ADDRESS(ROW(),COLUMN())))</formula>
    </cfRule>
  </conditionalFormatting>
  <conditionalFormatting sqref="AX35:BA36">
    <cfRule type="expression" dxfId="2270" priority="171">
      <formula>INDIRECT(ADDRESS(ROW(),COLUMN()))=TRUNC(INDIRECT(ADDRESS(ROW(),COLUMN())))</formula>
    </cfRule>
  </conditionalFormatting>
  <conditionalFormatting sqref="S39">
    <cfRule type="expression" dxfId="2269" priority="170">
      <formula>INDIRECT(ADDRESS(ROW(),COLUMN()))=TRUNC(INDIRECT(ADDRESS(ROW(),COLUMN())))</formula>
    </cfRule>
  </conditionalFormatting>
  <conditionalFormatting sqref="S38">
    <cfRule type="expression" dxfId="2268" priority="169">
      <formula>INDIRECT(ADDRESS(ROW(),COLUMN()))=TRUNC(INDIRECT(ADDRESS(ROW(),COLUMN())))</formula>
    </cfRule>
  </conditionalFormatting>
  <conditionalFormatting sqref="T39:Y39">
    <cfRule type="expression" dxfId="2267" priority="168">
      <formula>INDIRECT(ADDRESS(ROW(),COLUMN()))=TRUNC(INDIRECT(ADDRESS(ROW(),COLUMN())))</formula>
    </cfRule>
  </conditionalFormatting>
  <conditionalFormatting sqref="T38:Y38">
    <cfRule type="expression" dxfId="2266" priority="167">
      <formula>INDIRECT(ADDRESS(ROW(),COLUMN()))=TRUNC(INDIRECT(ADDRESS(ROW(),COLUMN())))</formula>
    </cfRule>
  </conditionalFormatting>
  <conditionalFormatting sqref="Z39">
    <cfRule type="expression" dxfId="2265" priority="166">
      <formula>INDIRECT(ADDRESS(ROW(),COLUMN()))=TRUNC(INDIRECT(ADDRESS(ROW(),COLUMN())))</formula>
    </cfRule>
  </conditionalFormatting>
  <conditionalFormatting sqref="Z38">
    <cfRule type="expression" dxfId="2264" priority="165">
      <formula>INDIRECT(ADDRESS(ROW(),COLUMN()))=TRUNC(INDIRECT(ADDRESS(ROW(),COLUMN())))</formula>
    </cfRule>
  </conditionalFormatting>
  <conditionalFormatting sqref="AA39:AF39">
    <cfRule type="expression" dxfId="2263" priority="164">
      <formula>INDIRECT(ADDRESS(ROW(),COLUMN()))=TRUNC(INDIRECT(ADDRESS(ROW(),COLUMN())))</formula>
    </cfRule>
  </conditionalFormatting>
  <conditionalFormatting sqref="AA38:AF38">
    <cfRule type="expression" dxfId="2262" priority="163">
      <formula>INDIRECT(ADDRESS(ROW(),COLUMN()))=TRUNC(INDIRECT(ADDRESS(ROW(),COLUMN())))</formula>
    </cfRule>
  </conditionalFormatting>
  <conditionalFormatting sqref="AG39">
    <cfRule type="expression" dxfId="2261" priority="162">
      <formula>INDIRECT(ADDRESS(ROW(),COLUMN()))=TRUNC(INDIRECT(ADDRESS(ROW(),COLUMN())))</formula>
    </cfRule>
  </conditionalFormatting>
  <conditionalFormatting sqref="AG38">
    <cfRule type="expression" dxfId="2260" priority="161">
      <formula>INDIRECT(ADDRESS(ROW(),COLUMN()))=TRUNC(INDIRECT(ADDRESS(ROW(),COLUMN())))</formula>
    </cfRule>
  </conditionalFormatting>
  <conditionalFormatting sqref="AH39:AM39">
    <cfRule type="expression" dxfId="2259" priority="160">
      <formula>INDIRECT(ADDRESS(ROW(),COLUMN()))=TRUNC(INDIRECT(ADDRESS(ROW(),COLUMN())))</formula>
    </cfRule>
  </conditionalFormatting>
  <conditionalFormatting sqref="AH38:AM38">
    <cfRule type="expression" dxfId="2258" priority="159">
      <formula>INDIRECT(ADDRESS(ROW(),COLUMN()))=TRUNC(INDIRECT(ADDRESS(ROW(),COLUMN())))</formula>
    </cfRule>
  </conditionalFormatting>
  <conditionalFormatting sqref="AN39">
    <cfRule type="expression" dxfId="2257" priority="158">
      <formula>INDIRECT(ADDRESS(ROW(),COLUMN()))=TRUNC(INDIRECT(ADDRESS(ROW(),COLUMN())))</formula>
    </cfRule>
  </conditionalFormatting>
  <conditionalFormatting sqref="AN38">
    <cfRule type="expression" dxfId="2256" priority="157">
      <formula>INDIRECT(ADDRESS(ROW(),COLUMN()))=TRUNC(INDIRECT(ADDRESS(ROW(),COLUMN())))</formula>
    </cfRule>
  </conditionalFormatting>
  <conditionalFormatting sqref="AO39:AT39">
    <cfRule type="expression" dxfId="2255" priority="156">
      <formula>INDIRECT(ADDRESS(ROW(),COLUMN()))=TRUNC(INDIRECT(ADDRESS(ROW(),COLUMN())))</formula>
    </cfRule>
  </conditionalFormatting>
  <conditionalFormatting sqref="AO38:AT38">
    <cfRule type="expression" dxfId="2254" priority="155">
      <formula>INDIRECT(ADDRESS(ROW(),COLUMN()))=TRUNC(INDIRECT(ADDRESS(ROW(),COLUMN())))</formula>
    </cfRule>
  </conditionalFormatting>
  <conditionalFormatting sqref="AU39">
    <cfRule type="expression" dxfId="2253" priority="154">
      <formula>INDIRECT(ADDRESS(ROW(),COLUMN()))=TRUNC(INDIRECT(ADDRESS(ROW(),COLUMN())))</formula>
    </cfRule>
  </conditionalFormatting>
  <conditionalFormatting sqref="AU38">
    <cfRule type="expression" dxfId="2252" priority="153">
      <formula>INDIRECT(ADDRESS(ROW(),COLUMN()))=TRUNC(INDIRECT(ADDRESS(ROW(),COLUMN())))</formula>
    </cfRule>
  </conditionalFormatting>
  <conditionalFormatting sqref="AV39:AW39">
    <cfRule type="expression" dxfId="2251" priority="152">
      <formula>INDIRECT(ADDRESS(ROW(),COLUMN()))=TRUNC(INDIRECT(ADDRESS(ROW(),COLUMN())))</formula>
    </cfRule>
  </conditionalFormatting>
  <conditionalFormatting sqref="AV38:AW38">
    <cfRule type="expression" dxfId="2250" priority="151">
      <formula>INDIRECT(ADDRESS(ROW(),COLUMN()))=TRUNC(INDIRECT(ADDRESS(ROW(),COLUMN())))</formula>
    </cfRule>
  </conditionalFormatting>
  <conditionalFormatting sqref="AX38:BA39">
    <cfRule type="expression" dxfId="2249" priority="150">
      <formula>INDIRECT(ADDRESS(ROW(),COLUMN()))=TRUNC(INDIRECT(ADDRESS(ROW(),COLUMN())))</formula>
    </cfRule>
  </conditionalFormatting>
  <conditionalFormatting sqref="S42">
    <cfRule type="expression" dxfId="2248" priority="149">
      <formula>INDIRECT(ADDRESS(ROW(),COLUMN()))=TRUNC(INDIRECT(ADDRESS(ROW(),COLUMN())))</formula>
    </cfRule>
  </conditionalFormatting>
  <conditionalFormatting sqref="S41">
    <cfRule type="expression" dxfId="2247" priority="148">
      <formula>INDIRECT(ADDRESS(ROW(),COLUMN()))=TRUNC(INDIRECT(ADDRESS(ROW(),COLUMN())))</formula>
    </cfRule>
  </conditionalFormatting>
  <conditionalFormatting sqref="T42:Y42">
    <cfRule type="expression" dxfId="2246" priority="147">
      <formula>INDIRECT(ADDRESS(ROW(),COLUMN()))=TRUNC(INDIRECT(ADDRESS(ROW(),COLUMN())))</formula>
    </cfRule>
  </conditionalFormatting>
  <conditionalFormatting sqref="T41:Y41">
    <cfRule type="expression" dxfId="2245" priority="146">
      <formula>INDIRECT(ADDRESS(ROW(),COLUMN()))=TRUNC(INDIRECT(ADDRESS(ROW(),COLUMN())))</formula>
    </cfRule>
  </conditionalFormatting>
  <conditionalFormatting sqref="Z42">
    <cfRule type="expression" dxfId="2244" priority="145">
      <formula>INDIRECT(ADDRESS(ROW(),COLUMN()))=TRUNC(INDIRECT(ADDRESS(ROW(),COLUMN())))</formula>
    </cfRule>
  </conditionalFormatting>
  <conditionalFormatting sqref="Z41">
    <cfRule type="expression" dxfId="2243" priority="144">
      <formula>INDIRECT(ADDRESS(ROW(),COLUMN()))=TRUNC(INDIRECT(ADDRESS(ROW(),COLUMN())))</formula>
    </cfRule>
  </conditionalFormatting>
  <conditionalFormatting sqref="AA42:AF42">
    <cfRule type="expression" dxfId="2242" priority="143">
      <formula>INDIRECT(ADDRESS(ROW(),COLUMN()))=TRUNC(INDIRECT(ADDRESS(ROW(),COLUMN())))</formula>
    </cfRule>
  </conditionalFormatting>
  <conditionalFormatting sqref="AA41:AF41">
    <cfRule type="expression" dxfId="2241" priority="142">
      <formula>INDIRECT(ADDRESS(ROW(),COLUMN()))=TRUNC(INDIRECT(ADDRESS(ROW(),COLUMN())))</formula>
    </cfRule>
  </conditionalFormatting>
  <conditionalFormatting sqref="AG42">
    <cfRule type="expression" dxfId="2240" priority="141">
      <formula>INDIRECT(ADDRESS(ROW(),COLUMN()))=TRUNC(INDIRECT(ADDRESS(ROW(),COLUMN())))</formula>
    </cfRule>
  </conditionalFormatting>
  <conditionalFormatting sqref="AG41">
    <cfRule type="expression" dxfId="2239" priority="140">
      <formula>INDIRECT(ADDRESS(ROW(),COLUMN()))=TRUNC(INDIRECT(ADDRESS(ROW(),COLUMN())))</formula>
    </cfRule>
  </conditionalFormatting>
  <conditionalFormatting sqref="AH42:AM42">
    <cfRule type="expression" dxfId="2238" priority="139">
      <formula>INDIRECT(ADDRESS(ROW(),COLUMN()))=TRUNC(INDIRECT(ADDRESS(ROW(),COLUMN())))</formula>
    </cfRule>
  </conditionalFormatting>
  <conditionalFormatting sqref="AH41:AM41">
    <cfRule type="expression" dxfId="2237" priority="138">
      <formula>INDIRECT(ADDRESS(ROW(),COLUMN()))=TRUNC(INDIRECT(ADDRESS(ROW(),COLUMN())))</formula>
    </cfRule>
  </conditionalFormatting>
  <conditionalFormatting sqref="AN42">
    <cfRule type="expression" dxfId="2236" priority="137">
      <formula>INDIRECT(ADDRESS(ROW(),COLUMN()))=TRUNC(INDIRECT(ADDRESS(ROW(),COLUMN())))</formula>
    </cfRule>
  </conditionalFormatting>
  <conditionalFormatting sqref="AN41">
    <cfRule type="expression" dxfId="2235" priority="136">
      <formula>INDIRECT(ADDRESS(ROW(),COLUMN()))=TRUNC(INDIRECT(ADDRESS(ROW(),COLUMN())))</formula>
    </cfRule>
  </conditionalFormatting>
  <conditionalFormatting sqref="AO42:AT42">
    <cfRule type="expression" dxfId="2234" priority="135">
      <formula>INDIRECT(ADDRESS(ROW(),COLUMN()))=TRUNC(INDIRECT(ADDRESS(ROW(),COLUMN())))</formula>
    </cfRule>
  </conditionalFormatting>
  <conditionalFormatting sqref="AO41:AT41">
    <cfRule type="expression" dxfId="2233" priority="134">
      <formula>INDIRECT(ADDRESS(ROW(),COLUMN()))=TRUNC(INDIRECT(ADDRESS(ROW(),COLUMN())))</formula>
    </cfRule>
  </conditionalFormatting>
  <conditionalFormatting sqref="AU42">
    <cfRule type="expression" dxfId="2232" priority="133">
      <formula>INDIRECT(ADDRESS(ROW(),COLUMN()))=TRUNC(INDIRECT(ADDRESS(ROW(),COLUMN())))</formula>
    </cfRule>
  </conditionalFormatting>
  <conditionalFormatting sqref="AU41">
    <cfRule type="expression" dxfId="2231" priority="132">
      <formula>INDIRECT(ADDRESS(ROW(),COLUMN()))=TRUNC(INDIRECT(ADDRESS(ROW(),COLUMN())))</formula>
    </cfRule>
  </conditionalFormatting>
  <conditionalFormatting sqref="AV42:AW42">
    <cfRule type="expression" dxfId="2230" priority="131">
      <formula>INDIRECT(ADDRESS(ROW(),COLUMN()))=TRUNC(INDIRECT(ADDRESS(ROW(),COLUMN())))</formula>
    </cfRule>
  </conditionalFormatting>
  <conditionalFormatting sqref="AV41:AW41">
    <cfRule type="expression" dxfId="2229" priority="130">
      <formula>INDIRECT(ADDRESS(ROW(),COLUMN()))=TRUNC(INDIRECT(ADDRESS(ROW(),COLUMN())))</formula>
    </cfRule>
  </conditionalFormatting>
  <conditionalFormatting sqref="AX41:BA42">
    <cfRule type="expression" dxfId="2228" priority="129">
      <formula>INDIRECT(ADDRESS(ROW(),COLUMN()))=TRUNC(INDIRECT(ADDRESS(ROW(),COLUMN())))</formula>
    </cfRule>
  </conditionalFormatting>
  <conditionalFormatting sqref="S45">
    <cfRule type="expression" dxfId="2227" priority="128">
      <formula>INDIRECT(ADDRESS(ROW(),COLUMN()))=TRUNC(INDIRECT(ADDRESS(ROW(),COLUMN())))</formula>
    </cfRule>
  </conditionalFormatting>
  <conditionalFormatting sqref="S44">
    <cfRule type="expression" dxfId="2226" priority="127">
      <formula>INDIRECT(ADDRESS(ROW(),COLUMN()))=TRUNC(INDIRECT(ADDRESS(ROW(),COLUMN())))</formula>
    </cfRule>
  </conditionalFormatting>
  <conditionalFormatting sqref="T45:Y45">
    <cfRule type="expression" dxfId="2225" priority="126">
      <formula>INDIRECT(ADDRESS(ROW(),COLUMN()))=TRUNC(INDIRECT(ADDRESS(ROW(),COLUMN())))</formula>
    </cfRule>
  </conditionalFormatting>
  <conditionalFormatting sqref="T44:Y44">
    <cfRule type="expression" dxfId="2224" priority="125">
      <formula>INDIRECT(ADDRESS(ROW(),COLUMN()))=TRUNC(INDIRECT(ADDRESS(ROW(),COLUMN())))</formula>
    </cfRule>
  </conditionalFormatting>
  <conditionalFormatting sqref="Z45">
    <cfRule type="expression" dxfId="2223" priority="124">
      <formula>INDIRECT(ADDRESS(ROW(),COLUMN()))=TRUNC(INDIRECT(ADDRESS(ROW(),COLUMN())))</formula>
    </cfRule>
  </conditionalFormatting>
  <conditionalFormatting sqref="Z44">
    <cfRule type="expression" dxfId="2222" priority="123">
      <formula>INDIRECT(ADDRESS(ROW(),COLUMN()))=TRUNC(INDIRECT(ADDRESS(ROW(),COLUMN())))</formula>
    </cfRule>
  </conditionalFormatting>
  <conditionalFormatting sqref="AA45:AF45">
    <cfRule type="expression" dxfId="2221" priority="122">
      <formula>INDIRECT(ADDRESS(ROW(),COLUMN()))=TRUNC(INDIRECT(ADDRESS(ROW(),COLUMN())))</formula>
    </cfRule>
  </conditionalFormatting>
  <conditionalFormatting sqref="AA44:AF44">
    <cfRule type="expression" dxfId="2220" priority="121">
      <formula>INDIRECT(ADDRESS(ROW(),COLUMN()))=TRUNC(INDIRECT(ADDRESS(ROW(),COLUMN())))</formula>
    </cfRule>
  </conditionalFormatting>
  <conditionalFormatting sqref="AG45">
    <cfRule type="expression" dxfId="2219" priority="120">
      <formula>INDIRECT(ADDRESS(ROW(),COLUMN()))=TRUNC(INDIRECT(ADDRESS(ROW(),COLUMN())))</formula>
    </cfRule>
  </conditionalFormatting>
  <conditionalFormatting sqref="AG44">
    <cfRule type="expression" dxfId="2218" priority="119">
      <formula>INDIRECT(ADDRESS(ROW(),COLUMN()))=TRUNC(INDIRECT(ADDRESS(ROW(),COLUMN())))</formula>
    </cfRule>
  </conditionalFormatting>
  <conditionalFormatting sqref="AH45:AM45">
    <cfRule type="expression" dxfId="2217" priority="118">
      <formula>INDIRECT(ADDRESS(ROW(),COLUMN()))=TRUNC(INDIRECT(ADDRESS(ROW(),COLUMN())))</formula>
    </cfRule>
  </conditionalFormatting>
  <conditionalFormatting sqref="AH44:AM44">
    <cfRule type="expression" dxfId="2216" priority="117">
      <formula>INDIRECT(ADDRESS(ROW(),COLUMN()))=TRUNC(INDIRECT(ADDRESS(ROW(),COLUMN())))</formula>
    </cfRule>
  </conditionalFormatting>
  <conditionalFormatting sqref="AN45">
    <cfRule type="expression" dxfId="2215" priority="116">
      <formula>INDIRECT(ADDRESS(ROW(),COLUMN()))=TRUNC(INDIRECT(ADDRESS(ROW(),COLUMN())))</formula>
    </cfRule>
  </conditionalFormatting>
  <conditionalFormatting sqref="AN44">
    <cfRule type="expression" dxfId="2214" priority="115">
      <formula>INDIRECT(ADDRESS(ROW(),COLUMN()))=TRUNC(INDIRECT(ADDRESS(ROW(),COLUMN())))</formula>
    </cfRule>
  </conditionalFormatting>
  <conditionalFormatting sqref="AO45:AT45">
    <cfRule type="expression" dxfId="2213" priority="114">
      <formula>INDIRECT(ADDRESS(ROW(),COLUMN()))=TRUNC(INDIRECT(ADDRESS(ROW(),COLUMN())))</formula>
    </cfRule>
  </conditionalFormatting>
  <conditionalFormatting sqref="AO44:AT44">
    <cfRule type="expression" dxfId="2212" priority="113">
      <formula>INDIRECT(ADDRESS(ROW(),COLUMN()))=TRUNC(INDIRECT(ADDRESS(ROW(),COLUMN())))</formula>
    </cfRule>
  </conditionalFormatting>
  <conditionalFormatting sqref="AU45">
    <cfRule type="expression" dxfId="2211" priority="112">
      <formula>INDIRECT(ADDRESS(ROW(),COLUMN()))=TRUNC(INDIRECT(ADDRESS(ROW(),COLUMN())))</formula>
    </cfRule>
  </conditionalFormatting>
  <conditionalFormatting sqref="AU44">
    <cfRule type="expression" dxfId="2210" priority="111">
      <formula>INDIRECT(ADDRESS(ROW(),COLUMN()))=TRUNC(INDIRECT(ADDRESS(ROW(),COLUMN())))</formula>
    </cfRule>
  </conditionalFormatting>
  <conditionalFormatting sqref="AV45:AW45">
    <cfRule type="expression" dxfId="2209" priority="110">
      <formula>INDIRECT(ADDRESS(ROW(),COLUMN()))=TRUNC(INDIRECT(ADDRESS(ROW(),COLUMN())))</formula>
    </cfRule>
  </conditionalFormatting>
  <conditionalFormatting sqref="AV44:AW44">
    <cfRule type="expression" dxfId="2208" priority="109">
      <formula>INDIRECT(ADDRESS(ROW(),COLUMN()))=TRUNC(INDIRECT(ADDRESS(ROW(),COLUMN())))</formula>
    </cfRule>
  </conditionalFormatting>
  <conditionalFormatting sqref="AX44:BA45">
    <cfRule type="expression" dxfId="2207" priority="108">
      <formula>INDIRECT(ADDRESS(ROW(),COLUMN()))=TRUNC(INDIRECT(ADDRESS(ROW(),COLUMN())))</formula>
    </cfRule>
  </conditionalFormatting>
  <conditionalFormatting sqref="S48">
    <cfRule type="expression" dxfId="2206" priority="107">
      <formula>INDIRECT(ADDRESS(ROW(),COLUMN()))=TRUNC(INDIRECT(ADDRESS(ROW(),COLUMN())))</formula>
    </cfRule>
  </conditionalFormatting>
  <conditionalFormatting sqref="S47">
    <cfRule type="expression" dxfId="2205" priority="106">
      <formula>INDIRECT(ADDRESS(ROW(),COLUMN()))=TRUNC(INDIRECT(ADDRESS(ROW(),COLUMN())))</formula>
    </cfRule>
  </conditionalFormatting>
  <conditionalFormatting sqref="T48:Y48">
    <cfRule type="expression" dxfId="2204" priority="105">
      <formula>INDIRECT(ADDRESS(ROW(),COLUMN()))=TRUNC(INDIRECT(ADDRESS(ROW(),COLUMN())))</formula>
    </cfRule>
  </conditionalFormatting>
  <conditionalFormatting sqref="T47:Y47">
    <cfRule type="expression" dxfId="2203" priority="104">
      <formula>INDIRECT(ADDRESS(ROW(),COLUMN()))=TRUNC(INDIRECT(ADDRESS(ROW(),COLUMN())))</formula>
    </cfRule>
  </conditionalFormatting>
  <conditionalFormatting sqref="Z48">
    <cfRule type="expression" dxfId="2202" priority="103">
      <formula>INDIRECT(ADDRESS(ROW(),COLUMN()))=TRUNC(INDIRECT(ADDRESS(ROW(),COLUMN())))</formula>
    </cfRule>
  </conditionalFormatting>
  <conditionalFormatting sqref="Z47">
    <cfRule type="expression" dxfId="2201" priority="102">
      <formula>INDIRECT(ADDRESS(ROW(),COLUMN()))=TRUNC(INDIRECT(ADDRESS(ROW(),COLUMN())))</formula>
    </cfRule>
  </conditionalFormatting>
  <conditionalFormatting sqref="AA48:AF48">
    <cfRule type="expression" dxfId="2200" priority="101">
      <formula>INDIRECT(ADDRESS(ROW(),COLUMN()))=TRUNC(INDIRECT(ADDRESS(ROW(),COLUMN())))</formula>
    </cfRule>
  </conditionalFormatting>
  <conditionalFormatting sqref="AA47:AF47">
    <cfRule type="expression" dxfId="2199" priority="100">
      <formula>INDIRECT(ADDRESS(ROW(),COLUMN()))=TRUNC(INDIRECT(ADDRESS(ROW(),COLUMN())))</formula>
    </cfRule>
  </conditionalFormatting>
  <conditionalFormatting sqref="AG48">
    <cfRule type="expression" dxfId="2198" priority="99">
      <formula>INDIRECT(ADDRESS(ROW(),COLUMN()))=TRUNC(INDIRECT(ADDRESS(ROW(),COLUMN())))</formula>
    </cfRule>
  </conditionalFormatting>
  <conditionalFormatting sqref="AG47">
    <cfRule type="expression" dxfId="2197" priority="98">
      <formula>INDIRECT(ADDRESS(ROW(),COLUMN()))=TRUNC(INDIRECT(ADDRESS(ROW(),COLUMN())))</formula>
    </cfRule>
  </conditionalFormatting>
  <conditionalFormatting sqref="AH48:AM48">
    <cfRule type="expression" dxfId="2196" priority="97">
      <formula>INDIRECT(ADDRESS(ROW(),COLUMN()))=TRUNC(INDIRECT(ADDRESS(ROW(),COLUMN())))</formula>
    </cfRule>
  </conditionalFormatting>
  <conditionalFormatting sqref="AH47:AM47">
    <cfRule type="expression" dxfId="2195" priority="96">
      <formula>INDIRECT(ADDRESS(ROW(),COLUMN()))=TRUNC(INDIRECT(ADDRESS(ROW(),COLUMN())))</formula>
    </cfRule>
  </conditionalFormatting>
  <conditionalFormatting sqref="AN48">
    <cfRule type="expression" dxfId="2194" priority="95">
      <formula>INDIRECT(ADDRESS(ROW(),COLUMN()))=TRUNC(INDIRECT(ADDRESS(ROW(),COLUMN())))</formula>
    </cfRule>
  </conditionalFormatting>
  <conditionalFormatting sqref="AN47">
    <cfRule type="expression" dxfId="2193" priority="94">
      <formula>INDIRECT(ADDRESS(ROW(),COLUMN()))=TRUNC(INDIRECT(ADDRESS(ROW(),COLUMN())))</formula>
    </cfRule>
  </conditionalFormatting>
  <conditionalFormatting sqref="AO48:AT48">
    <cfRule type="expression" dxfId="2192" priority="93">
      <formula>INDIRECT(ADDRESS(ROW(),COLUMN()))=TRUNC(INDIRECT(ADDRESS(ROW(),COLUMN())))</formula>
    </cfRule>
  </conditionalFormatting>
  <conditionalFormatting sqref="AO47:AT47">
    <cfRule type="expression" dxfId="2191" priority="92">
      <formula>INDIRECT(ADDRESS(ROW(),COLUMN()))=TRUNC(INDIRECT(ADDRESS(ROW(),COLUMN())))</formula>
    </cfRule>
  </conditionalFormatting>
  <conditionalFormatting sqref="AU48">
    <cfRule type="expression" dxfId="2190" priority="91">
      <formula>INDIRECT(ADDRESS(ROW(),COLUMN()))=TRUNC(INDIRECT(ADDRESS(ROW(),COLUMN())))</formula>
    </cfRule>
  </conditionalFormatting>
  <conditionalFormatting sqref="AU47">
    <cfRule type="expression" dxfId="2189" priority="90">
      <formula>INDIRECT(ADDRESS(ROW(),COLUMN()))=TRUNC(INDIRECT(ADDRESS(ROW(),COLUMN())))</formula>
    </cfRule>
  </conditionalFormatting>
  <conditionalFormatting sqref="AV48:AW48">
    <cfRule type="expression" dxfId="2188" priority="89">
      <formula>INDIRECT(ADDRESS(ROW(),COLUMN()))=TRUNC(INDIRECT(ADDRESS(ROW(),COLUMN())))</formula>
    </cfRule>
  </conditionalFormatting>
  <conditionalFormatting sqref="AV47:AW47">
    <cfRule type="expression" dxfId="2187" priority="88">
      <formula>INDIRECT(ADDRESS(ROW(),COLUMN()))=TRUNC(INDIRECT(ADDRESS(ROW(),COLUMN())))</formula>
    </cfRule>
  </conditionalFormatting>
  <conditionalFormatting sqref="AX47:BA48">
    <cfRule type="expression" dxfId="2186" priority="87">
      <formula>INDIRECT(ADDRESS(ROW(),COLUMN()))=TRUNC(INDIRECT(ADDRESS(ROW(),COLUMN())))</formula>
    </cfRule>
  </conditionalFormatting>
  <conditionalFormatting sqref="S51">
    <cfRule type="expression" dxfId="2185" priority="86">
      <formula>INDIRECT(ADDRESS(ROW(),COLUMN()))=TRUNC(INDIRECT(ADDRESS(ROW(),COLUMN())))</formula>
    </cfRule>
  </conditionalFormatting>
  <conditionalFormatting sqref="S50">
    <cfRule type="expression" dxfId="2184" priority="85">
      <formula>INDIRECT(ADDRESS(ROW(),COLUMN()))=TRUNC(INDIRECT(ADDRESS(ROW(),COLUMN())))</formula>
    </cfRule>
  </conditionalFormatting>
  <conditionalFormatting sqref="T51:Y51">
    <cfRule type="expression" dxfId="2183" priority="84">
      <formula>INDIRECT(ADDRESS(ROW(),COLUMN()))=TRUNC(INDIRECT(ADDRESS(ROW(),COLUMN())))</formula>
    </cfRule>
  </conditionalFormatting>
  <conditionalFormatting sqref="T50:Y50">
    <cfRule type="expression" dxfId="2182" priority="83">
      <formula>INDIRECT(ADDRESS(ROW(),COLUMN()))=TRUNC(INDIRECT(ADDRESS(ROW(),COLUMN())))</formula>
    </cfRule>
  </conditionalFormatting>
  <conditionalFormatting sqref="Z51">
    <cfRule type="expression" dxfId="2181" priority="82">
      <formula>INDIRECT(ADDRESS(ROW(),COLUMN()))=TRUNC(INDIRECT(ADDRESS(ROW(),COLUMN())))</formula>
    </cfRule>
  </conditionalFormatting>
  <conditionalFormatting sqref="Z50">
    <cfRule type="expression" dxfId="2180" priority="81">
      <formula>INDIRECT(ADDRESS(ROW(),COLUMN()))=TRUNC(INDIRECT(ADDRESS(ROW(),COLUMN())))</formula>
    </cfRule>
  </conditionalFormatting>
  <conditionalFormatting sqref="AA51:AF51">
    <cfRule type="expression" dxfId="2179" priority="80">
      <formula>INDIRECT(ADDRESS(ROW(),COLUMN()))=TRUNC(INDIRECT(ADDRESS(ROW(),COLUMN())))</formula>
    </cfRule>
  </conditionalFormatting>
  <conditionalFormatting sqref="AA50:AF50">
    <cfRule type="expression" dxfId="2178" priority="79">
      <formula>INDIRECT(ADDRESS(ROW(),COLUMN()))=TRUNC(INDIRECT(ADDRESS(ROW(),COLUMN())))</formula>
    </cfRule>
  </conditionalFormatting>
  <conditionalFormatting sqref="AG51">
    <cfRule type="expression" dxfId="2177" priority="78">
      <formula>INDIRECT(ADDRESS(ROW(),COLUMN()))=TRUNC(INDIRECT(ADDRESS(ROW(),COLUMN())))</formula>
    </cfRule>
  </conditionalFormatting>
  <conditionalFormatting sqref="AG50">
    <cfRule type="expression" dxfId="2176" priority="77">
      <formula>INDIRECT(ADDRESS(ROW(),COLUMN()))=TRUNC(INDIRECT(ADDRESS(ROW(),COLUMN())))</formula>
    </cfRule>
  </conditionalFormatting>
  <conditionalFormatting sqref="AH51:AM51">
    <cfRule type="expression" dxfId="2175" priority="76">
      <formula>INDIRECT(ADDRESS(ROW(),COLUMN()))=TRUNC(INDIRECT(ADDRESS(ROW(),COLUMN())))</formula>
    </cfRule>
  </conditionalFormatting>
  <conditionalFormatting sqref="AH50:AM50">
    <cfRule type="expression" dxfId="2174" priority="75">
      <formula>INDIRECT(ADDRESS(ROW(),COLUMN()))=TRUNC(INDIRECT(ADDRESS(ROW(),COLUMN())))</formula>
    </cfRule>
  </conditionalFormatting>
  <conditionalFormatting sqref="AN51">
    <cfRule type="expression" dxfId="2173" priority="74">
      <formula>INDIRECT(ADDRESS(ROW(),COLUMN()))=TRUNC(INDIRECT(ADDRESS(ROW(),COLUMN())))</formula>
    </cfRule>
  </conditionalFormatting>
  <conditionalFormatting sqref="AN50">
    <cfRule type="expression" dxfId="2172" priority="73">
      <formula>INDIRECT(ADDRESS(ROW(),COLUMN()))=TRUNC(INDIRECT(ADDRESS(ROW(),COLUMN())))</formula>
    </cfRule>
  </conditionalFormatting>
  <conditionalFormatting sqref="AO51:AT51">
    <cfRule type="expression" dxfId="2171" priority="72">
      <formula>INDIRECT(ADDRESS(ROW(),COLUMN()))=TRUNC(INDIRECT(ADDRESS(ROW(),COLUMN())))</formula>
    </cfRule>
  </conditionalFormatting>
  <conditionalFormatting sqref="AO50:AT50">
    <cfRule type="expression" dxfId="2170" priority="71">
      <formula>INDIRECT(ADDRESS(ROW(),COLUMN()))=TRUNC(INDIRECT(ADDRESS(ROW(),COLUMN())))</formula>
    </cfRule>
  </conditionalFormatting>
  <conditionalFormatting sqref="AU51">
    <cfRule type="expression" dxfId="2169" priority="70">
      <formula>INDIRECT(ADDRESS(ROW(),COLUMN()))=TRUNC(INDIRECT(ADDRESS(ROW(),COLUMN())))</formula>
    </cfRule>
  </conditionalFormatting>
  <conditionalFormatting sqref="AU50">
    <cfRule type="expression" dxfId="2168" priority="69">
      <formula>INDIRECT(ADDRESS(ROW(),COLUMN()))=TRUNC(INDIRECT(ADDRESS(ROW(),COLUMN())))</formula>
    </cfRule>
  </conditionalFormatting>
  <conditionalFormatting sqref="AV51:AW51">
    <cfRule type="expression" dxfId="2167" priority="68">
      <formula>INDIRECT(ADDRESS(ROW(),COLUMN()))=TRUNC(INDIRECT(ADDRESS(ROW(),COLUMN())))</formula>
    </cfRule>
  </conditionalFormatting>
  <conditionalFormatting sqref="AV50:AW50">
    <cfRule type="expression" dxfId="2166" priority="67">
      <formula>INDIRECT(ADDRESS(ROW(),COLUMN()))=TRUNC(INDIRECT(ADDRESS(ROW(),COLUMN())))</formula>
    </cfRule>
  </conditionalFormatting>
  <conditionalFormatting sqref="AX50:BA51">
    <cfRule type="expression" dxfId="2165" priority="66">
      <formula>INDIRECT(ADDRESS(ROW(),COLUMN()))=TRUNC(INDIRECT(ADDRESS(ROW(),COLUMN())))</formula>
    </cfRule>
  </conditionalFormatting>
  <conditionalFormatting sqref="S54">
    <cfRule type="expression" dxfId="2164" priority="65">
      <formula>INDIRECT(ADDRESS(ROW(),COLUMN()))=TRUNC(INDIRECT(ADDRESS(ROW(),COLUMN())))</formula>
    </cfRule>
  </conditionalFormatting>
  <conditionalFormatting sqref="S53">
    <cfRule type="expression" dxfId="2163" priority="64">
      <formula>INDIRECT(ADDRESS(ROW(),COLUMN()))=TRUNC(INDIRECT(ADDRESS(ROW(),COLUMN())))</formula>
    </cfRule>
  </conditionalFormatting>
  <conditionalFormatting sqref="T54:Y54">
    <cfRule type="expression" dxfId="2162" priority="63">
      <formula>INDIRECT(ADDRESS(ROW(),COLUMN()))=TRUNC(INDIRECT(ADDRESS(ROW(),COLUMN())))</formula>
    </cfRule>
  </conditionalFormatting>
  <conditionalFormatting sqref="T53:Y53">
    <cfRule type="expression" dxfId="2161" priority="62">
      <formula>INDIRECT(ADDRESS(ROW(),COLUMN()))=TRUNC(INDIRECT(ADDRESS(ROW(),COLUMN())))</formula>
    </cfRule>
  </conditionalFormatting>
  <conditionalFormatting sqref="Z54">
    <cfRule type="expression" dxfId="2160" priority="61">
      <formula>INDIRECT(ADDRESS(ROW(),COLUMN()))=TRUNC(INDIRECT(ADDRESS(ROW(),COLUMN())))</formula>
    </cfRule>
  </conditionalFormatting>
  <conditionalFormatting sqref="Z53">
    <cfRule type="expression" dxfId="2159" priority="60">
      <formula>INDIRECT(ADDRESS(ROW(),COLUMN()))=TRUNC(INDIRECT(ADDRESS(ROW(),COLUMN())))</formula>
    </cfRule>
  </conditionalFormatting>
  <conditionalFormatting sqref="AA54:AF54">
    <cfRule type="expression" dxfId="2158" priority="59">
      <formula>INDIRECT(ADDRESS(ROW(),COLUMN()))=TRUNC(INDIRECT(ADDRESS(ROW(),COLUMN())))</formula>
    </cfRule>
  </conditionalFormatting>
  <conditionalFormatting sqref="AA53:AF53">
    <cfRule type="expression" dxfId="2157" priority="58">
      <formula>INDIRECT(ADDRESS(ROW(),COLUMN()))=TRUNC(INDIRECT(ADDRESS(ROW(),COLUMN())))</formula>
    </cfRule>
  </conditionalFormatting>
  <conditionalFormatting sqref="AG54">
    <cfRule type="expression" dxfId="2156" priority="57">
      <formula>INDIRECT(ADDRESS(ROW(),COLUMN()))=TRUNC(INDIRECT(ADDRESS(ROW(),COLUMN())))</formula>
    </cfRule>
  </conditionalFormatting>
  <conditionalFormatting sqref="AG53">
    <cfRule type="expression" dxfId="2155" priority="56">
      <formula>INDIRECT(ADDRESS(ROW(),COLUMN()))=TRUNC(INDIRECT(ADDRESS(ROW(),COLUMN())))</formula>
    </cfRule>
  </conditionalFormatting>
  <conditionalFormatting sqref="AH54:AM54">
    <cfRule type="expression" dxfId="2154" priority="55">
      <formula>INDIRECT(ADDRESS(ROW(),COLUMN()))=TRUNC(INDIRECT(ADDRESS(ROW(),COLUMN())))</formula>
    </cfRule>
  </conditionalFormatting>
  <conditionalFormatting sqref="AH53:AM53">
    <cfRule type="expression" dxfId="2153" priority="54">
      <formula>INDIRECT(ADDRESS(ROW(),COLUMN()))=TRUNC(INDIRECT(ADDRESS(ROW(),COLUMN())))</formula>
    </cfRule>
  </conditionalFormatting>
  <conditionalFormatting sqref="AN54">
    <cfRule type="expression" dxfId="2152" priority="53">
      <formula>INDIRECT(ADDRESS(ROW(),COLUMN()))=TRUNC(INDIRECT(ADDRESS(ROW(),COLUMN())))</formula>
    </cfRule>
  </conditionalFormatting>
  <conditionalFormatting sqref="AN53">
    <cfRule type="expression" dxfId="2151" priority="52">
      <formula>INDIRECT(ADDRESS(ROW(),COLUMN()))=TRUNC(INDIRECT(ADDRESS(ROW(),COLUMN())))</formula>
    </cfRule>
  </conditionalFormatting>
  <conditionalFormatting sqref="AO54:AT54">
    <cfRule type="expression" dxfId="2150" priority="51">
      <formula>INDIRECT(ADDRESS(ROW(),COLUMN()))=TRUNC(INDIRECT(ADDRESS(ROW(),COLUMN())))</formula>
    </cfRule>
  </conditionalFormatting>
  <conditionalFormatting sqref="AO53:AT53">
    <cfRule type="expression" dxfId="2149" priority="50">
      <formula>INDIRECT(ADDRESS(ROW(),COLUMN()))=TRUNC(INDIRECT(ADDRESS(ROW(),COLUMN())))</formula>
    </cfRule>
  </conditionalFormatting>
  <conditionalFormatting sqref="AU54">
    <cfRule type="expression" dxfId="2148" priority="49">
      <formula>INDIRECT(ADDRESS(ROW(),COLUMN()))=TRUNC(INDIRECT(ADDRESS(ROW(),COLUMN())))</formula>
    </cfRule>
  </conditionalFormatting>
  <conditionalFormatting sqref="AU53">
    <cfRule type="expression" dxfId="2147" priority="48">
      <formula>INDIRECT(ADDRESS(ROW(),COLUMN()))=TRUNC(INDIRECT(ADDRESS(ROW(),COLUMN())))</formula>
    </cfRule>
  </conditionalFormatting>
  <conditionalFormatting sqref="AV54:AW54">
    <cfRule type="expression" dxfId="2146" priority="47">
      <formula>INDIRECT(ADDRESS(ROW(),COLUMN()))=TRUNC(INDIRECT(ADDRESS(ROW(),COLUMN())))</formula>
    </cfRule>
  </conditionalFormatting>
  <conditionalFormatting sqref="AV53:AW53">
    <cfRule type="expression" dxfId="2145" priority="46">
      <formula>INDIRECT(ADDRESS(ROW(),COLUMN()))=TRUNC(INDIRECT(ADDRESS(ROW(),COLUMN())))</formula>
    </cfRule>
  </conditionalFormatting>
  <conditionalFormatting sqref="AX53:BA54">
    <cfRule type="expression" dxfId="2144" priority="45">
      <formula>INDIRECT(ADDRESS(ROW(),COLUMN()))=TRUNC(INDIRECT(ADDRESS(ROW(),COLUMN())))</formula>
    </cfRule>
  </conditionalFormatting>
  <conditionalFormatting sqref="S57">
    <cfRule type="expression" dxfId="2143" priority="44">
      <formula>INDIRECT(ADDRESS(ROW(),COLUMN()))=TRUNC(INDIRECT(ADDRESS(ROW(),COLUMN())))</formula>
    </cfRule>
  </conditionalFormatting>
  <conditionalFormatting sqref="S56">
    <cfRule type="expression" dxfId="2142" priority="43">
      <formula>INDIRECT(ADDRESS(ROW(),COLUMN()))=TRUNC(INDIRECT(ADDRESS(ROW(),COLUMN())))</formula>
    </cfRule>
  </conditionalFormatting>
  <conditionalFormatting sqref="T57:Y57">
    <cfRule type="expression" dxfId="2141" priority="42">
      <formula>INDIRECT(ADDRESS(ROW(),COLUMN()))=TRUNC(INDIRECT(ADDRESS(ROW(),COLUMN())))</formula>
    </cfRule>
  </conditionalFormatting>
  <conditionalFormatting sqref="T56:Y56">
    <cfRule type="expression" dxfId="2140" priority="41">
      <formula>INDIRECT(ADDRESS(ROW(),COLUMN()))=TRUNC(INDIRECT(ADDRESS(ROW(),COLUMN())))</formula>
    </cfRule>
  </conditionalFormatting>
  <conditionalFormatting sqref="Z57">
    <cfRule type="expression" dxfId="2139" priority="40">
      <formula>INDIRECT(ADDRESS(ROW(),COLUMN()))=TRUNC(INDIRECT(ADDRESS(ROW(),COLUMN())))</formula>
    </cfRule>
  </conditionalFormatting>
  <conditionalFormatting sqref="Z56">
    <cfRule type="expression" dxfId="2138" priority="39">
      <formula>INDIRECT(ADDRESS(ROW(),COLUMN()))=TRUNC(INDIRECT(ADDRESS(ROW(),COLUMN())))</formula>
    </cfRule>
  </conditionalFormatting>
  <conditionalFormatting sqref="AA57:AF57">
    <cfRule type="expression" dxfId="2137" priority="38">
      <formula>INDIRECT(ADDRESS(ROW(),COLUMN()))=TRUNC(INDIRECT(ADDRESS(ROW(),COLUMN())))</formula>
    </cfRule>
  </conditionalFormatting>
  <conditionalFormatting sqref="AA56:AF56">
    <cfRule type="expression" dxfId="2136" priority="37">
      <formula>INDIRECT(ADDRESS(ROW(),COLUMN()))=TRUNC(INDIRECT(ADDRESS(ROW(),COLUMN())))</formula>
    </cfRule>
  </conditionalFormatting>
  <conditionalFormatting sqref="AG57">
    <cfRule type="expression" dxfId="2135" priority="36">
      <formula>INDIRECT(ADDRESS(ROW(),COLUMN()))=TRUNC(INDIRECT(ADDRESS(ROW(),COLUMN())))</formula>
    </cfRule>
  </conditionalFormatting>
  <conditionalFormatting sqref="AG56">
    <cfRule type="expression" dxfId="2134" priority="35">
      <formula>INDIRECT(ADDRESS(ROW(),COLUMN()))=TRUNC(INDIRECT(ADDRESS(ROW(),COLUMN())))</formula>
    </cfRule>
  </conditionalFormatting>
  <conditionalFormatting sqref="AH57:AM57">
    <cfRule type="expression" dxfId="2133" priority="34">
      <formula>INDIRECT(ADDRESS(ROW(),COLUMN()))=TRUNC(INDIRECT(ADDRESS(ROW(),COLUMN())))</formula>
    </cfRule>
  </conditionalFormatting>
  <conditionalFormatting sqref="AH56:AM56">
    <cfRule type="expression" dxfId="2132" priority="33">
      <formula>INDIRECT(ADDRESS(ROW(),COLUMN()))=TRUNC(INDIRECT(ADDRESS(ROW(),COLUMN())))</formula>
    </cfRule>
  </conditionalFormatting>
  <conditionalFormatting sqref="AN57">
    <cfRule type="expression" dxfId="2131" priority="32">
      <formula>INDIRECT(ADDRESS(ROW(),COLUMN()))=TRUNC(INDIRECT(ADDRESS(ROW(),COLUMN())))</formula>
    </cfRule>
  </conditionalFormatting>
  <conditionalFormatting sqref="AN56">
    <cfRule type="expression" dxfId="2130" priority="31">
      <formula>INDIRECT(ADDRESS(ROW(),COLUMN()))=TRUNC(INDIRECT(ADDRESS(ROW(),COLUMN())))</formula>
    </cfRule>
  </conditionalFormatting>
  <conditionalFormatting sqref="AO57:AT57">
    <cfRule type="expression" dxfId="2129" priority="30">
      <formula>INDIRECT(ADDRESS(ROW(),COLUMN()))=TRUNC(INDIRECT(ADDRESS(ROW(),COLUMN())))</formula>
    </cfRule>
  </conditionalFormatting>
  <conditionalFormatting sqref="AO56:AT56">
    <cfRule type="expression" dxfId="2128" priority="29">
      <formula>INDIRECT(ADDRESS(ROW(),COLUMN()))=TRUNC(INDIRECT(ADDRESS(ROW(),COLUMN())))</formula>
    </cfRule>
  </conditionalFormatting>
  <conditionalFormatting sqref="AU57">
    <cfRule type="expression" dxfId="2127" priority="28">
      <formula>INDIRECT(ADDRESS(ROW(),COLUMN()))=TRUNC(INDIRECT(ADDRESS(ROW(),COLUMN())))</formula>
    </cfRule>
  </conditionalFormatting>
  <conditionalFormatting sqref="AU56">
    <cfRule type="expression" dxfId="2126" priority="27">
      <formula>INDIRECT(ADDRESS(ROW(),COLUMN()))=TRUNC(INDIRECT(ADDRESS(ROW(),COLUMN())))</formula>
    </cfRule>
  </conditionalFormatting>
  <conditionalFormatting sqref="AV57:AW57">
    <cfRule type="expression" dxfId="2125" priority="26">
      <formula>INDIRECT(ADDRESS(ROW(),COLUMN()))=TRUNC(INDIRECT(ADDRESS(ROW(),COLUMN())))</formula>
    </cfRule>
  </conditionalFormatting>
  <conditionalFormatting sqref="AV56:AW56">
    <cfRule type="expression" dxfId="2124" priority="25">
      <formula>INDIRECT(ADDRESS(ROW(),COLUMN()))=TRUNC(INDIRECT(ADDRESS(ROW(),COLUMN())))</formula>
    </cfRule>
  </conditionalFormatting>
  <conditionalFormatting sqref="AX56:BA57">
    <cfRule type="expression" dxfId="2123" priority="24">
      <formula>INDIRECT(ADDRESS(ROW(),COLUMN()))=TRUNC(INDIRECT(ADDRESS(ROW(),COLUMN())))</formula>
    </cfRule>
  </conditionalFormatting>
  <conditionalFormatting sqref="S60">
    <cfRule type="expression" dxfId="2122" priority="23">
      <formula>INDIRECT(ADDRESS(ROW(),COLUMN()))=TRUNC(INDIRECT(ADDRESS(ROW(),COLUMN())))</formula>
    </cfRule>
  </conditionalFormatting>
  <conditionalFormatting sqref="S59">
    <cfRule type="expression" dxfId="2121" priority="22">
      <formula>INDIRECT(ADDRESS(ROW(),COLUMN()))=TRUNC(INDIRECT(ADDRESS(ROW(),COLUMN())))</formula>
    </cfRule>
  </conditionalFormatting>
  <conditionalFormatting sqref="T60:Y60">
    <cfRule type="expression" dxfId="2120" priority="21">
      <formula>INDIRECT(ADDRESS(ROW(),COLUMN()))=TRUNC(INDIRECT(ADDRESS(ROW(),COLUMN())))</formula>
    </cfRule>
  </conditionalFormatting>
  <conditionalFormatting sqref="T59:Y59">
    <cfRule type="expression" dxfId="2119" priority="20">
      <formula>INDIRECT(ADDRESS(ROW(),COLUMN()))=TRUNC(INDIRECT(ADDRESS(ROW(),COLUMN())))</formula>
    </cfRule>
  </conditionalFormatting>
  <conditionalFormatting sqref="Z60">
    <cfRule type="expression" dxfId="2118" priority="19">
      <formula>INDIRECT(ADDRESS(ROW(),COLUMN()))=TRUNC(INDIRECT(ADDRESS(ROW(),COLUMN())))</formula>
    </cfRule>
  </conditionalFormatting>
  <conditionalFormatting sqref="Z59">
    <cfRule type="expression" dxfId="2117" priority="18">
      <formula>INDIRECT(ADDRESS(ROW(),COLUMN()))=TRUNC(INDIRECT(ADDRESS(ROW(),COLUMN())))</formula>
    </cfRule>
  </conditionalFormatting>
  <conditionalFormatting sqref="AA60:AF60">
    <cfRule type="expression" dxfId="2116" priority="17">
      <formula>INDIRECT(ADDRESS(ROW(),COLUMN()))=TRUNC(INDIRECT(ADDRESS(ROW(),COLUMN())))</formula>
    </cfRule>
  </conditionalFormatting>
  <conditionalFormatting sqref="AA59:AF59">
    <cfRule type="expression" dxfId="2115" priority="16">
      <formula>INDIRECT(ADDRESS(ROW(),COLUMN()))=TRUNC(INDIRECT(ADDRESS(ROW(),COLUMN())))</formula>
    </cfRule>
  </conditionalFormatting>
  <conditionalFormatting sqref="AG60">
    <cfRule type="expression" dxfId="2114" priority="15">
      <formula>INDIRECT(ADDRESS(ROW(),COLUMN()))=TRUNC(INDIRECT(ADDRESS(ROW(),COLUMN())))</formula>
    </cfRule>
  </conditionalFormatting>
  <conditionalFormatting sqref="AG59">
    <cfRule type="expression" dxfId="2113" priority="14">
      <formula>INDIRECT(ADDRESS(ROW(),COLUMN()))=TRUNC(INDIRECT(ADDRESS(ROW(),COLUMN())))</formula>
    </cfRule>
  </conditionalFormatting>
  <conditionalFormatting sqref="AH60:AM60">
    <cfRule type="expression" dxfId="2112" priority="13">
      <formula>INDIRECT(ADDRESS(ROW(),COLUMN()))=TRUNC(INDIRECT(ADDRESS(ROW(),COLUMN())))</formula>
    </cfRule>
  </conditionalFormatting>
  <conditionalFormatting sqref="AH59:AM59">
    <cfRule type="expression" dxfId="2111" priority="12">
      <formula>INDIRECT(ADDRESS(ROW(),COLUMN()))=TRUNC(INDIRECT(ADDRESS(ROW(),COLUMN())))</formula>
    </cfRule>
  </conditionalFormatting>
  <conditionalFormatting sqref="AN60">
    <cfRule type="expression" dxfId="2110" priority="11">
      <formula>INDIRECT(ADDRESS(ROW(),COLUMN()))=TRUNC(INDIRECT(ADDRESS(ROW(),COLUMN())))</formula>
    </cfRule>
  </conditionalFormatting>
  <conditionalFormatting sqref="AN59">
    <cfRule type="expression" dxfId="2109" priority="10">
      <formula>INDIRECT(ADDRESS(ROW(),COLUMN()))=TRUNC(INDIRECT(ADDRESS(ROW(),COLUMN())))</formula>
    </cfRule>
  </conditionalFormatting>
  <conditionalFormatting sqref="AO60:AT60">
    <cfRule type="expression" dxfId="2108" priority="9">
      <formula>INDIRECT(ADDRESS(ROW(),COLUMN()))=TRUNC(INDIRECT(ADDRESS(ROW(),COLUMN())))</formula>
    </cfRule>
  </conditionalFormatting>
  <conditionalFormatting sqref="AO59:AT59">
    <cfRule type="expression" dxfId="2107" priority="8">
      <formula>INDIRECT(ADDRESS(ROW(),COLUMN()))=TRUNC(INDIRECT(ADDRESS(ROW(),COLUMN())))</formula>
    </cfRule>
  </conditionalFormatting>
  <conditionalFormatting sqref="AU60">
    <cfRule type="expression" dxfId="2106" priority="7">
      <formula>INDIRECT(ADDRESS(ROW(),COLUMN()))=TRUNC(INDIRECT(ADDRESS(ROW(),COLUMN())))</formula>
    </cfRule>
  </conditionalFormatting>
  <conditionalFormatting sqref="AU59">
    <cfRule type="expression" dxfId="2105" priority="6">
      <formula>INDIRECT(ADDRESS(ROW(),COLUMN()))=TRUNC(INDIRECT(ADDRESS(ROW(),COLUMN())))</formula>
    </cfRule>
  </conditionalFormatting>
  <conditionalFormatting sqref="AV60:AW60">
    <cfRule type="expression" dxfId="2104" priority="5">
      <formula>INDIRECT(ADDRESS(ROW(),COLUMN()))=TRUNC(INDIRECT(ADDRESS(ROW(),COLUMN())))</formula>
    </cfRule>
  </conditionalFormatting>
  <conditionalFormatting sqref="AV59:AW59">
    <cfRule type="expression" dxfId="2103" priority="4">
      <formula>INDIRECT(ADDRESS(ROW(),COLUMN()))=TRUNC(INDIRECT(ADDRESS(ROW(),COLUMN())))</formula>
    </cfRule>
  </conditionalFormatting>
  <conditionalFormatting sqref="AX59:BA60">
    <cfRule type="expression" dxfId="2102" priority="3">
      <formula>INDIRECT(ADDRESS(ROW(),COLUMN()))=TRUNC(INDIRECT(ADDRESS(ROW(),COLUMN())))</formula>
    </cfRule>
  </conditionalFormatting>
  <conditionalFormatting sqref="BC14:BD14">
    <cfRule type="expression" dxfId="2101"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Z3" sqref="Z3"/>
    </sheetView>
  </sheetViews>
  <sheetFormatPr defaultColWidth="4.375" defaultRowHeight="20.25" customHeight="1" x14ac:dyDescent="0.4"/>
  <cols>
    <col min="1" max="1" width="1.625" style="10" customWidth="1"/>
    <col min="2" max="5" width="5.75" style="10" customWidth="1"/>
    <col min="6" max="6" width="22.62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97" t="s">
        <v>199</v>
      </c>
      <c r="AQ1" s="498"/>
      <c r="AR1" s="498"/>
      <c r="AS1" s="498"/>
      <c r="AT1" s="498"/>
      <c r="AU1" s="498"/>
      <c r="AV1" s="498"/>
      <c r="AW1" s="498"/>
      <c r="AX1" s="498"/>
      <c r="AY1" s="498"/>
      <c r="AZ1" s="498"/>
      <c r="BA1" s="498"/>
      <c r="BB1" s="498"/>
      <c r="BC1" s="498"/>
      <c r="BD1" s="498"/>
      <c r="BE1" s="498"/>
      <c r="BF1" s="7" t="s">
        <v>21</v>
      </c>
    </row>
    <row r="2" spans="2:64" s="12" customFormat="1" ht="20.25" customHeight="1" x14ac:dyDescent="0.4">
      <c r="C2" s="11"/>
      <c r="D2" s="11"/>
      <c r="E2" s="11"/>
      <c r="F2" s="11"/>
      <c r="G2" s="11"/>
      <c r="J2" s="5"/>
      <c r="L2" s="11"/>
      <c r="M2" s="11"/>
      <c r="N2" s="11"/>
      <c r="O2" s="11"/>
      <c r="P2" s="11"/>
      <c r="Q2" s="11"/>
      <c r="R2" s="11"/>
      <c r="Y2" s="95" t="s">
        <v>64</v>
      </c>
      <c r="Z2" s="499">
        <v>6</v>
      </c>
      <c r="AA2" s="499"/>
      <c r="AB2" s="95" t="s">
        <v>65</v>
      </c>
      <c r="AC2" s="527">
        <f>IF(Z2=0,"",YEAR(DATE(2018+Z2,1,1)))</f>
        <v>2024</v>
      </c>
      <c r="AD2" s="527"/>
      <c r="AE2" s="96" t="s">
        <v>66</v>
      </c>
      <c r="AF2" s="96" t="s">
        <v>1</v>
      </c>
      <c r="AG2" s="499">
        <v>4</v>
      </c>
      <c r="AH2" s="499"/>
      <c r="AI2" s="96" t="s">
        <v>53</v>
      </c>
      <c r="AM2" s="8"/>
      <c r="AN2" s="7"/>
      <c r="AO2" s="7" t="s">
        <v>67</v>
      </c>
      <c r="AP2" s="499"/>
      <c r="AQ2" s="499"/>
      <c r="AR2" s="499"/>
      <c r="AS2" s="499"/>
      <c r="AT2" s="499"/>
      <c r="AU2" s="499"/>
      <c r="AV2" s="499"/>
      <c r="AW2" s="499"/>
      <c r="AX2" s="499"/>
      <c r="AY2" s="499"/>
      <c r="AZ2" s="499"/>
      <c r="BA2" s="499"/>
      <c r="BB2" s="499"/>
      <c r="BC2" s="499"/>
      <c r="BD2" s="499"/>
      <c r="BE2" s="499"/>
      <c r="BF2" s="7" t="s">
        <v>21</v>
      </c>
    </row>
    <row r="3" spans="2:64" s="6" customFormat="1" ht="20.25" customHeight="1" x14ac:dyDescent="0.4">
      <c r="B3" s="125"/>
      <c r="C3" s="125"/>
      <c r="D3" s="125"/>
      <c r="E3" s="125"/>
      <c r="F3" s="125"/>
      <c r="G3" s="120"/>
      <c r="H3" s="125"/>
      <c r="I3" s="125"/>
      <c r="J3" s="120"/>
      <c r="K3" s="125"/>
      <c r="L3" s="122"/>
      <c r="M3" s="122"/>
      <c r="N3" s="122"/>
      <c r="O3" s="122"/>
      <c r="P3" s="122"/>
      <c r="Q3" s="122"/>
      <c r="R3" s="122"/>
      <c r="S3" s="125"/>
      <c r="T3" s="125"/>
      <c r="U3" s="125"/>
      <c r="V3" s="125"/>
      <c r="W3" s="125"/>
      <c r="X3" s="125"/>
      <c r="Y3" s="125"/>
      <c r="Z3" s="126"/>
      <c r="AA3" s="126"/>
      <c r="AB3" s="127"/>
      <c r="AC3" s="128"/>
      <c r="AD3" s="127"/>
      <c r="AE3" s="125"/>
      <c r="AF3" s="125"/>
      <c r="AG3" s="125"/>
      <c r="AH3" s="125"/>
      <c r="AI3" s="125"/>
      <c r="AJ3" s="125"/>
      <c r="AK3" s="125"/>
      <c r="AL3" s="125"/>
      <c r="AM3" s="125"/>
      <c r="AN3" s="125"/>
      <c r="AO3" s="125"/>
      <c r="AP3" s="125"/>
      <c r="AQ3" s="125"/>
      <c r="AR3" s="125"/>
      <c r="AS3" s="125"/>
      <c r="AT3" s="125"/>
      <c r="BA3" s="51" t="s">
        <v>93</v>
      </c>
      <c r="BB3" s="501" t="s">
        <v>141</v>
      </c>
      <c r="BC3" s="502"/>
      <c r="BD3" s="502"/>
      <c r="BE3" s="503"/>
      <c r="BF3" s="7"/>
    </row>
    <row r="4" spans="2:64" s="6" customFormat="1" ht="18.75" x14ac:dyDescent="0.4">
      <c r="B4" s="125"/>
      <c r="C4" s="125"/>
      <c r="D4" s="125"/>
      <c r="E4" s="125"/>
      <c r="F4" s="125"/>
      <c r="G4" s="120"/>
      <c r="H4" s="125"/>
      <c r="I4" s="125"/>
      <c r="J4" s="120"/>
      <c r="K4" s="125"/>
      <c r="L4" s="122"/>
      <c r="M4" s="122"/>
      <c r="N4" s="122"/>
      <c r="O4" s="122"/>
      <c r="P4" s="122"/>
      <c r="Q4" s="122"/>
      <c r="R4" s="122"/>
      <c r="S4" s="125"/>
      <c r="T4" s="125"/>
      <c r="U4" s="125"/>
      <c r="V4" s="125"/>
      <c r="W4" s="125"/>
      <c r="X4" s="125"/>
      <c r="Y4" s="125"/>
      <c r="Z4" s="130"/>
      <c r="AA4" s="130"/>
      <c r="AB4" s="125"/>
      <c r="AC4" s="125"/>
      <c r="AD4" s="125"/>
      <c r="AE4" s="125"/>
      <c r="AF4" s="125"/>
      <c r="AG4" s="118"/>
      <c r="AH4" s="118"/>
      <c r="AI4" s="118"/>
      <c r="AJ4" s="118"/>
      <c r="AK4" s="118"/>
      <c r="AL4" s="118"/>
      <c r="AM4" s="118"/>
      <c r="AN4" s="118"/>
      <c r="AO4" s="118"/>
      <c r="AP4" s="118"/>
      <c r="AQ4" s="118"/>
      <c r="AR4" s="118"/>
      <c r="AS4" s="118"/>
      <c r="AT4" s="118"/>
      <c r="AU4" s="12"/>
      <c r="AV4" s="12"/>
      <c r="AW4" s="12"/>
      <c r="AX4" s="12"/>
      <c r="AY4" s="12"/>
      <c r="AZ4" s="12"/>
      <c r="BA4" s="51" t="s">
        <v>142</v>
      </c>
      <c r="BB4" s="501" t="s">
        <v>143</v>
      </c>
      <c r="BC4" s="502"/>
      <c r="BD4" s="502"/>
      <c r="BE4" s="503"/>
      <c r="BF4" s="46"/>
    </row>
    <row r="5" spans="2:64" s="6" customFormat="1" ht="6.75" customHeight="1" x14ac:dyDescent="0.4">
      <c r="B5" s="12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F5" s="125"/>
      <c r="AG5" s="118"/>
      <c r="AH5" s="118"/>
      <c r="AI5" s="118"/>
      <c r="AJ5" s="118"/>
      <c r="AK5" s="118"/>
      <c r="AL5" s="118"/>
      <c r="AM5" s="118"/>
      <c r="AN5" s="118"/>
      <c r="AO5" s="118"/>
      <c r="AP5" s="118"/>
      <c r="AQ5" s="118"/>
      <c r="AR5" s="118"/>
      <c r="AS5" s="118"/>
      <c r="AT5" s="118"/>
      <c r="AU5" s="12"/>
      <c r="AV5" s="12"/>
      <c r="AW5" s="12"/>
      <c r="AX5" s="12"/>
      <c r="AY5" s="12"/>
      <c r="AZ5" s="12"/>
      <c r="BA5" s="12"/>
      <c r="BB5" s="12"/>
      <c r="BC5" s="12"/>
      <c r="BD5" s="12"/>
      <c r="BE5" s="46"/>
      <c r="BF5" s="46"/>
    </row>
    <row r="6" spans="2:64" s="6" customFormat="1" ht="20.25" customHeight="1" x14ac:dyDescent="0.4">
      <c r="B6" s="12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F6" s="125"/>
      <c r="AG6" s="118"/>
      <c r="AH6" s="118"/>
      <c r="AI6" s="118"/>
      <c r="AJ6" s="118"/>
      <c r="AK6" s="118"/>
      <c r="AL6" s="118" t="s">
        <v>160</v>
      </c>
      <c r="AM6" s="118"/>
      <c r="AN6" s="118"/>
      <c r="AO6" s="118"/>
      <c r="AP6" s="118"/>
      <c r="AQ6" s="118"/>
      <c r="AR6" s="118"/>
      <c r="AS6" s="118"/>
      <c r="AT6" s="145"/>
      <c r="AU6" s="145"/>
      <c r="AV6" s="151"/>
      <c r="AW6" s="118"/>
      <c r="AX6" s="306">
        <v>40</v>
      </c>
      <c r="AY6" s="307"/>
      <c r="AZ6" s="151" t="s">
        <v>161</v>
      </c>
      <c r="BA6" s="118"/>
      <c r="BB6" s="306">
        <v>160</v>
      </c>
      <c r="BC6" s="307"/>
      <c r="BD6" s="151" t="s">
        <v>162</v>
      </c>
      <c r="BE6" s="118"/>
      <c r="BF6" s="46"/>
    </row>
    <row r="7" spans="2:64" s="6" customFormat="1" ht="6.75" customHeight="1" x14ac:dyDescent="0.4">
      <c r="B7" s="12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F7" s="125"/>
      <c r="AG7" s="118"/>
      <c r="AH7" s="118"/>
      <c r="AI7" s="118"/>
      <c r="AJ7" s="118"/>
      <c r="AK7" s="118"/>
      <c r="AL7" s="118"/>
      <c r="AM7" s="118"/>
      <c r="AN7" s="118"/>
      <c r="AO7" s="118"/>
      <c r="AP7" s="118"/>
      <c r="AQ7" s="118"/>
      <c r="AR7" s="118"/>
      <c r="AS7" s="118"/>
      <c r="AT7" s="118"/>
      <c r="AU7" s="12"/>
      <c r="AV7" s="12"/>
      <c r="AW7" s="12"/>
      <c r="AX7" s="12"/>
      <c r="AY7" s="12"/>
      <c r="AZ7" s="12"/>
      <c r="BA7" s="12"/>
      <c r="BB7" s="12"/>
      <c r="BC7" s="12"/>
      <c r="BD7" s="12"/>
      <c r="BE7" s="46"/>
      <c r="BF7" s="46"/>
    </row>
    <row r="8" spans="2:64" s="6"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W8" s="125"/>
      <c r="X8" s="125"/>
      <c r="Y8" s="125"/>
      <c r="Z8" s="135"/>
      <c r="AA8" s="141"/>
      <c r="AB8" s="133"/>
      <c r="AC8" s="135"/>
      <c r="AD8" s="135"/>
      <c r="AE8" s="135"/>
      <c r="AF8" s="142"/>
      <c r="AG8" s="143"/>
      <c r="AH8" s="143"/>
      <c r="AI8" s="143"/>
      <c r="AJ8" s="144"/>
      <c r="AK8" s="134"/>
      <c r="AL8" s="141"/>
      <c r="AM8" s="141"/>
      <c r="AN8" s="133"/>
      <c r="AO8" s="145"/>
      <c r="AP8" s="145"/>
      <c r="AQ8" s="145"/>
      <c r="AR8" s="146"/>
      <c r="AS8" s="146"/>
      <c r="AT8" s="118"/>
      <c r="AU8" s="78"/>
      <c r="AV8" s="78"/>
      <c r="AW8" s="45"/>
      <c r="AX8" s="12"/>
      <c r="AY8" s="12" t="s">
        <v>63</v>
      </c>
      <c r="AZ8" s="12"/>
      <c r="BA8" s="12"/>
      <c r="BB8" s="523">
        <f>DAY(EOMONTH(DATE(AC2,AG2,1),0))</f>
        <v>30</v>
      </c>
      <c r="BC8" s="524"/>
      <c r="BD8" s="12" t="s">
        <v>54</v>
      </c>
      <c r="BE8" s="12"/>
      <c r="BF8" s="12"/>
      <c r="BJ8" s="7"/>
      <c r="BK8" s="7"/>
      <c r="BL8" s="7"/>
    </row>
    <row r="9" spans="2:64" s="6"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W9" s="125"/>
      <c r="X9" s="125"/>
      <c r="Y9" s="125"/>
      <c r="Z9" s="132"/>
      <c r="AA9" s="144"/>
      <c r="AB9" s="144"/>
      <c r="AC9" s="132"/>
      <c r="AD9" s="132"/>
      <c r="AE9" s="132"/>
      <c r="AF9" s="148"/>
      <c r="AG9" s="135"/>
      <c r="AH9" s="144"/>
      <c r="AI9" s="132"/>
      <c r="AJ9" s="143"/>
      <c r="AK9" s="144"/>
      <c r="AL9" s="144"/>
      <c r="AM9" s="144"/>
      <c r="AN9" s="144"/>
      <c r="AO9" s="132"/>
      <c r="AP9" s="118"/>
      <c r="AQ9" s="149"/>
      <c r="AR9" s="149"/>
      <c r="AS9" s="149"/>
      <c r="AT9" s="118"/>
      <c r="AU9" s="12"/>
      <c r="AV9" s="12"/>
      <c r="AW9" s="12"/>
      <c r="AX9" s="12"/>
      <c r="AY9" s="12"/>
      <c r="AZ9" s="12"/>
      <c r="BA9" s="12"/>
      <c r="BB9" s="12"/>
      <c r="BC9" s="12"/>
      <c r="BD9" s="12"/>
      <c r="BE9" s="12"/>
      <c r="BF9" s="12"/>
      <c r="BJ9" s="7"/>
      <c r="BK9" s="7"/>
      <c r="BL9" s="7"/>
    </row>
    <row r="10" spans="2:64" s="6"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W10" s="125"/>
      <c r="X10" s="125"/>
      <c r="Y10" s="125"/>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47"/>
      <c r="AV10" s="39"/>
      <c r="AW10" s="39"/>
      <c r="AX10" s="48"/>
      <c r="AY10" s="48"/>
      <c r="AZ10" s="46" t="s">
        <v>163</v>
      </c>
      <c r="BA10" s="39"/>
      <c r="BB10" s="306">
        <v>1</v>
      </c>
      <c r="BC10" s="504"/>
      <c r="BD10" s="307"/>
      <c r="BE10" s="18" t="s">
        <v>22</v>
      </c>
      <c r="BF10" s="12"/>
      <c r="BJ10" s="7"/>
      <c r="BK10" s="7"/>
      <c r="BL10" s="7"/>
    </row>
    <row r="11" spans="2:64" s="6"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W11" s="125"/>
      <c r="X11" s="125"/>
      <c r="Y11" s="125"/>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47"/>
      <c r="AV11" s="39"/>
      <c r="AW11" s="39"/>
      <c r="AX11" s="48"/>
      <c r="AY11" s="48"/>
      <c r="AZ11" s="39"/>
      <c r="BA11" s="39"/>
      <c r="BB11" s="38"/>
      <c r="BC11" s="38"/>
      <c r="BD11" s="38"/>
      <c r="BE11" s="18"/>
      <c r="BF11" s="12"/>
      <c r="BJ11" s="7"/>
      <c r="BK11" s="7"/>
      <c r="BL11" s="7"/>
    </row>
    <row r="12" spans="2:64" s="6"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W12" s="125"/>
      <c r="X12" s="125"/>
      <c r="Y12" s="125"/>
      <c r="Z12" s="136"/>
      <c r="AA12" s="157"/>
      <c r="AB12" s="157"/>
      <c r="AC12" s="136"/>
      <c r="AD12" s="135"/>
      <c r="AE12" s="135"/>
      <c r="AF12" s="142"/>
      <c r="AG12" s="133"/>
      <c r="AH12" s="143"/>
      <c r="AI12" s="144"/>
      <c r="AJ12" s="143"/>
      <c r="AK12" s="144"/>
      <c r="AL12" s="144"/>
      <c r="AM12" s="144"/>
      <c r="AN12" s="144"/>
      <c r="AO12" s="505"/>
      <c r="AP12" s="505"/>
      <c r="AQ12" s="505"/>
      <c r="AR12" s="151"/>
      <c r="AS12" s="149"/>
      <c r="AT12" s="149"/>
      <c r="AU12" s="47"/>
      <c r="AV12" s="39"/>
      <c r="AW12" s="39"/>
      <c r="AX12" s="48"/>
      <c r="AY12" s="48"/>
      <c r="AZ12" s="39"/>
      <c r="BA12" s="39"/>
      <c r="BB12" s="306">
        <v>1</v>
      </c>
      <c r="BC12" s="504"/>
      <c r="BD12" s="307"/>
      <c r="BE12" s="49" t="s">
        <v>23</v>
      </c>
      <c r="BF12" s="12"/>
      <c r="BJ12" s="7"/>
      <c r="BK12" s="7"/>
      <c r="BL12" s="7"/>
    </row>
    <row r="13" spans="2:64" s="6"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25"/>
      <c r="X13" s="125"/>
      <c r="Y13" s="125"/>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47"/>
      <c r="AV13" s="39"/>
      <c r="AW13" s="39"/>
      <c r="AX13" s="48"/>
      <c r="AY13" s="48"/>
      <c r="AZ13" s="39"/>
      <c r="BA13" s="39"/>
      <c r="BB13" s="38"/>
      <c r="BC13" s="38"/>
      <c r="BD13" s="38"/>
      <c r="BE13" s="18"/>
      <c r="BF13" s="12"/>
      <c r="BJ13" s="7"/>
      <c r="BK13" s="7"/>
      <c r="BL13" s="7"/>
    </row>
    <row r="14" spans="2:64" s="6"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W14" s="125"/>
      <c r="X14" s="125"/>
      <c r="Y14" s="125"/>
      <c r="Z14" s="136"/>
      <c r="AA14" s="157"/>
      <c r="AB14" s="157"/>
      <c r="AC14" s="136"/>
      <c r="AD14" s="135"/>
      <c r="AE14" s="135"/>
      <c r="AF14" s="148"/>
      <c r="AG14" s="118"/>
      <c r="AH14" s="118"/>
      <c r="AI14" s="118"/>
      <c r="AJ14" s="118"/>
      <c r="AK14" s="118"/>
      <c r="AL14" s="118"/>
      <c r="AM14" s="118"/>
      <c r="AN14" s="118"/>
      <c r="AO14" s="145"/>
      <c r="AP14" s="145"/>
      <c r="AQ14" s="145"/>
      <c r="AR14" s="118"/>
      <c r="AS14" s="149"/>
      <c r="AT14" s="131" t="s">
        <v>164</v>
      </c>
      <c r="AU14" s="508"/>
      <c r="AV14" s="509"/>
      <c r="AW14" s="510"/>
      <c r="AX14" s="38" t="s">
        <v>2</v>
      </c>
      <c r="AY14" s="508"/>
      <c r="AZ14" s="509"/>
      <c r="BA14" s="510"/>
      <c r="BB14" s="37" t="s">
        <v>24</v>
      </c>
      <c r="BC14" s="525">
        <f>(AY14-AU14)*24</f>
        <v>0</v>
      </c>
      <c r="BD14" s="526"/>
      <c r="BE14" s="36" t="s">
        <v>25</v>
      </c>
      <c r="BF14" s="38"/>
      <c r="BJ14" s="7"/>
      <c r="BK14" s="7"/>
      <c r="BL14" s="7"/>
    </row>
    <row r="15" spans="2:64" s="6" customFormat="1" ht="6.75" customHeight="1" x14ac:dyDescent="0.15">
      <c r="B15" s="12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P15" s="125"/>
      <c r="AQ15" s="130"/>
      <c r="AR15" s="130"/>
      <c r="AS15" s="130"/>
      <c r="AT15" s="130"/>
      <c r="AU15" s="28"/>
      <c r="AV15" s="25"/>
      <c r="AW15" s="25"/>
      <c r="AX15" s="33"/>
      <c r="AY15" s="33"/>
      <c r="AZ15" s="25"/>
      <c r="BA15" s="25"/>
      <c r="BB15" s="23"/>
      <c r="BC15" s="23"/>
      <c r="BD15" s="23"/>
      <c r="BE15" s="22"/>
      <c r="BJ15" s="7"/>
      <c r="BK15" s="7"/>
      <c r="BL15" s="7"/>
    </row>
    <row r="16" spans="2:64" ht="8.4499999999999993" customHeight="1" thickBot="1" x14ac:dyDescent="0.45">
      <c r="B16" s="165"/>
      <c r="C16" s="166"/>
      <c r="D16" s="166"/>
      <c r="E16" s="166"/>
      <c r="F16" s="166"/>
      <c r="G16" s="166"/>
      <c r="H16" s="165"/>
      <c r="I16" s="165"/>
      <c r="J16" s="165"/>
      <c r="K16" s="165"/>
      <c r="L16" s="165"/>
      <c r="M16" s="165"/>
      <c r="N16" s="165"/>
      <c r="O16" s="165"/>
      <c r="P16" s="165"/>
      <c r="Q16" s="165"/>
      <c r="R16" s="165"/>
      <c r="S16" s="165"/>
      <c r="T16" s="165"/>
      <c r="U16" s="165"/>
      <c r="V16" s="165"/>
      <c r="W16" s="165"/>
      <c r="X16" s="166"/>
      <c r="Y16" s="165"/>
      <c r="Z16" s="165"/>
      <c r="AA16" s="165"/>
      <c r="AB16" s="165"/>
      <c r="AC16" s="165"/>
      <c r="AD16" s="165"/>
      <c r="AE16" s="165"/>
      <c r="AF16" s="165"/>
      <c r="AG16" s="165"/>
      <c r="AH16" s="165"/>
      <c r="AI16" s="165"/>
      <c r="AJ16" s="165"/>
      <c r="AK16" s="165"/>
      <c r="AL16" s="165"/>
      <c r="AM16" s="165"/>
      <c r="AN16" s="166"/>
      <c r="AO16" s="165"/>
      <c r="AP16" s="165"/>
      <c r="AQ16" s="165"/>
      <c r="AR16" s="165"/>
      <c r="AS16" s="165"/>
      <c r="AT16" s="165"/>
      <c r="BE16" s="13"/>
      <c r="BF16" s="13"/>
      <c r="BG16" s="13"/>
    </row>
    <row r="17" spans="2:58" ht="20.25" customHeight="1" x14ac:dyDescent="0.4">
      <c r="B17" s="578" t="s">
        <v>88</v>
      </c>
      <c r="C17" s="581" t="s">
        <v>165</v>
      </c>
      <c r="D17" s="582"/>
      <c r="E17" s="583"/>
      <c r="F17" s="111"/>
      <c r="G17" s="590" t="s">
        <v>166</v>
      </c>
      <c r="H17" s="593" t="s">
        <v>167</v>
      </c>
      <c r="I17" s="582"/>
      <c r="J17" s="582"/>
      <c r="K17" s="583"/>
      <c r="L17" s="593" t="s">
        <v>168</v>
      </c>
      <c r="M17" s="582"/>
      <c r="N17" s="582"/>
      <c r="O17" s="596"/>
      <c r="P17" s="599"/>
      <c r="Q17" s="600"/>
      <c r="R17" s="601"/>
      <c r="S17" s="474" t="s">
        <v>169</v>
      </c>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6"/>
      <c r="AX17" s="551" t="str">
        <f>IF(BB3="４週","(11) 1～4週目の勤務時間数合計","(11) 1か月の勤務時間数   合計")</f>
        <v>(11) 1～4週目の勤務時間数合計</v>
      </c>
      <c r="AY17" s="552"/>
      <c r="AZ17" s="557" t="s">
        <v>170</v>
      </c>
      <c r="BA17" s="558"/>
      <c r="BB17" s="563" t="s">
        <v>171</v>
      </c>
      <c r="BC17" s="564"/>
      <c r="BD17" s="564"/>
      <c r="BE17" s="564"/>
      <c r="BF17" s="565"/>
    </row>
    <row r="18" spans="2:58" ht="20.25" customHeight="1" x14ac:dyDescent="0.4">
      <c r="B18" s="579"/>
      <c r="C18" s="584"/>
      <c r="D18" s="585"/>
      <c r="E18" s="586"/>
      <c r="F18" s="112"/>
      <c r="G18" s="591"/>
      <c r="H18" s="594"/>
      <c r="I18" s="585"/>
      <c r="J18" s="585"/>
      <c r="K18" s="586"/>
      <c r="L18" s="594"/>
      <c r="M18" s="585"/>
      <c r="N18" s="585"/>
      <c r="O18" s="597"/>
      <c r="P18" s="602"/>
      <c r="Q18" s="603"/>
      <c r="R18" s="604"/>
      <c r="S18" s="572" t="s">
        <v>16</v>
      </c>
      <c r="T18" s="573"/>
      <c r="U18" s="573"/>
      <c r="V18" s="573"/>
      <c r="W18" s="573"/>
      <c r="X18" s="573"/>
      <c r="Y18" s="574"/>
      <c r="Z18" s="572" t="s">
        <v>17</v>
      </c>
      <c r="AA18" s="573"/>
      <c r="AB18" s="573"/>
      <c r="AC18" s="573"/>
      <c r="AD18" s="573"/>
      <c r="AE18" s="573"/>
      <c r="AF18" s="574"/>
      <c r="AG18" s="572" t="s">
        <v>18</v>
      </c>
      <c r="AH18" s="573"/>
      <c r="AI18" s="573"/>
      <c r="AJ18" s="573"/>
      <c r="AK18" s="573"/>
      <c r="AL18" s="573"/>
      <c r="AM18" s="574"/>
      <c r="AN18" s="572" t="s">
        <v>19</v>
      </c>
      <c r="AO18" s="573"/>
      <c r="AP18" s="573"/>
      <c r="AQ18" s="573"/>
      <c r="AR18" s="573"/>
      <c r="AS18" s="573"/>
      <c r="AT18" s="574"/>
      <c r="AU18" s="575" t="s">
        <v>20</v>
      </c>
      <c r="AV18" s="576"/>
      <c r="AW18" s="577"/>
      <c r="AX18" s="553"/>
      <c r="AY18" s="554"/>
      <c r="AZ18" s="559"/>
      <c r="BA18" s="560"/>
      <c r="BB18" s="566"/>
      <c r="BC18" s="567"/>
      <c r="BD18" s="567"/>
      <c r="BE18" s="567"/>
      <c r="BF18" s="568"/>
    </row>
    <row r="19" spans="2:58" ht="20.25" customHeight="1" x14ac:dyDescent="0.4">
      <c r="B19" s="579"/>
      <c r="C19" s="584"/>
      <c r="D19" s="585"/>
      <c r="E19" s="586"/>
      <c r="F19" s="112"/>
      <c r="G19" s="591"/>
      <c r="H19" s="594"/>
      <c r="I19" s="585"/>
      <c r="J19" s="585"/>
      <c r="K19" s="586"/>
      <c r="L19" s="594"/>
      <c r="M19" s="585"/>
      <c r="N19" s="585"/>
      <c r="O19" s="597"/>
      <c r="P19" s="602"/>
      <c r="Q19" s="603"/>
      <c r="R19" s="604"/>
      <c r="S19" s="97">
        <v>1</v>
      </c>
      <c r="T19" s="98">
        <v>2</v>
      </c>
      <c r="U19" s="98">
        <v>3</v>
      </c>
      <c r="V19" s="98">
        <v>4</v>
      </c>
      <c r="W19" s="98">
        <v>5</v>
      </c>
      <c r="X19" s="98">
        <v>6</v>
      </c>
      <c r="Y19" s="99">
        <v>7</v>
      </c>
      <c r="Z19" s="97">
        <v>8</v>
      </c>
      <c r="AA19" s="98">
        <v>9</v>
      </c>
      <c r="AB19" s="98">
        <v>10</v>
      </c>
      <c r="AC19" s="98">
        <v>11</v>
      </c>
      <c r="AD19" s="98">
        <v>12</v>
      </c>
      <c r="AE19" s="98">
        <v>13</v>
      </c>
      <c r="AF19" s="99">
        <v>14</v>
      </c>
      <c r="AG19" s="100">
        <v>15</v>
      </c>
      <c r="AH19" s="98">
        <v>16</v>
      </c>
      <c r="AI19" s="98">
        <v>17</v>
      </c>
      <c r="AJ19" s="98">
        <v>18</v>
      </c>
      <c r="AK19" s="98">
        <v>19</v>
      </c>
      <c r="AL19" s="98">
        <v>20</v>
      </c>
      <c r="AM19" s="99">
        <v>21</v>
      </c>
      <c r="AN19" s="97">
        <v>22</v>
      </c>
      <c r="AO19" s="98">
        <v>23</v>
      </c>
      <c r="AP19" s="98">
        <v>24</v>
      </c>
      <c r="AQ19" s="98">
        <v>25</v>
      </c>
      <c r="AR19" s="98">
        <v>26</v>
      </c>
      <c r="AS19" s="98">
        <v>27</v>
      </c>
      <c r="AT19" s="99">
        <v>28</v>
      </c>
      <c r="AU19" s="101" t="str">
        <f>IF($BB$3="暦月",IF(DAY(DATE($AC$2,$AG$2,29))=29,29,""),"")</f>
        <v/>
      </c>
      <c r="AV19" s="102" t="str">
        <f>IF($BB$3="暦月",IF(DAY(DATE($AC$2,$AG$2,30))=30,30,""),"")</f>
        <v/>
      </c>
      <c r="AW19" s="103" t="str">
        <f>IF($BB$3="暦月",IF(DAY(DATE($AC$2,$AG$2,31))=31,31,""),"")</f>
        <v/>
      </c>
      <c r="AX19" s="553"/>
      <c r="AY19" s="554"/>
      <c r="AZ19" s="559"/>
      <c r="BA19" s="560"/>
      <c r="BB19" s="566"/>
      <c r="BC19" s="567"/>
      <c r="BD19" s="567"/>
      <c r="BE19" s="567"/>
      <c r="BF19" s="568"/>
    </row>
    <row r="20" spans="2:58" ht="20.25" hidden="1" customHeight="1" x14ac:dyDescent="0.4">
      <c r="B20" s="579"/>
      <c r="C20" s="584"/>
      <c r="D20" s="585"/>
      <c r="E20" s="586"/>
      <c r="F20" s="112"/>
      <c r="G20" s="591"/>
      <c r="H20" s="594"/>
      <c r="I20" s="585"/>
      <c r="J20" s="585"/>
      <c r="K20" s="586"/>
      <c r="L20" s="594"/>
      <c r="M20" s="585"/>
      <c r="N20" s="585"/>
      <c r="O20" s="597"/>
      <c r="P20" s="602"/>
      <c r="Q20" s="603"/>
      <c r="R20" s="604"/>
      <c r="S20" s="97">
        <f>WEEKDAY(DATE($AC$2,$AG$2,1))</f>
        <v>2</v>
      </c>
      <c r="T20" s="98">
        <f>WEEKDAY(DATE($AC$2,$AG$2,2))</f>
        <v>3</v>
      </c>
      <c r="U20" s="98">
        <f>WEEKDAY(DATE($AC$2,$AG$2,3))</f>
        <v>4</v>
      </c>
      <c r="V20" s="98">
        <f>WEEKDAY(DATE($AC$2,$AG$2,4))</f>
        <v>5</v>
      </c>
      <c r="W20" s="98">
        <f>WEEKDAY(DATE($AC$2,$AG$2,5))</f>
        <v>6</v>
      </c>
      <c r="X20" s="98">
        <f>WEEKDAY(DATE($AC$2,$AG$2,6))</f>
        <v>7</v>
      </c>
      <c r="Y20" s="99">
        <f>WEEKDAY(DATE($AC$2,$AG$2,7))</f>
        <v>1</v>
      </c>
      <c r="Z20" s="97">
        <f>WEEKDAY(DATE($AC$2,$AG$2,8))</f>
        <v>2</v>
      </c>
      <c r="AA20" s="98">
        <f>WEEKDAY(DATE($AC$2,$AG$2,9))</f>
        <v>3</v>
      </c>
      <c r="AB20" s="98">
        <f>WEEKDAY(DATE($AC$2,$AG$2,10))</f>
        <v>4</v>
      </c>
      <c r="AC20" s="98">
        <f>WEEKDAY(DATE($AC$2,$AG$2,11))</f>
        <v>5</v>
      </c>
      <c r="AD20" s="98">
        <f>WEEKDAY(DATE($AC$2,$AG$2,12))</f>
        <v>6</v>
      </c>
      <c r="AE20" s="98">
        <f>WEEKDAY(DATE($AC$2,$AG$2,13))</f>
        <v>7</v>
      </c>
      <c r="AF20" s="99">
        <f>WEEKDAY(DATE($AC$2,$AG$2,14))</f>
        <v>1</v>
      </c>
      <c r="AG20" s="97">
        <f>WEEKDAY(DATE($AC$2,$AG$2,15))</f>
        <v>2</v>
      </c>
      <c r="AH20" s="98">
        <f>WEEKDAY(DATE($AC$2,$AG$2,16))</f>
        <v>3</v>
      </c>
      <c r="AI20" s="98">
        <f>WEEKDAY(DATE($AC$2,$AG$2,17))</f>
        <v>4</v>
      </c>
      <c r="AJ20" s="98">
        <f>WEEKDAY(DATE($AC$2,$AG$2,18))</f>
        <v>5</v>
      </c>
      <c r="AK20" s="98">
        <f>WEEKDAY(DATE($AC$2,$AG$2,19))</f>
        <v>6</v>
      </c>
      <c r="AL20" s="98">
        <f>WEEKDAY(DATE($AC$2,$AG$2,20))</f>
        <v>7</v>
      </c>
      <c r="AM20" s="99">
        <f>WEEKDAY(DATE($AC$2,$AG$2,21))</f>
        <v>1</v>
      </c>
      <c r="AN20" s="97">
        <f>WEEKDAY(DATE($AC$2,$AG$2,22))</f>
        <v>2</v>
      </c>
      <c r="AO20" s="98">
        <f>WEEKDAY(DATE($AC$2,$AG$2,23))</f>
        <v>3</v>
      </c>
      <c r="AP20" s="98">
        <f>WEEKDAY(DATE($AC$2,$AG$2,24))</f>
        <v>4</v>
      </c>
      <c r="AQ20" s="98">
        <f>WEEKDAY(DATE($AC$2,$AG$2,25))</f>
        <v>5</v>
      </c>
      <c r="AR20" s="98">
        <f>WEEKDAY(DATE($AC$2,$AG$2,26))</f>
        <v>6</v>
      </c>
      <c r="AS20" s="98">
        <f>WEEKDAY(DATE($AC$2,$AG$2,27))</f>
        <v>7</v>
      </c>
      <c r="AT20" s="99">
        <f>WEEKDAY(DATE($AC$2,$AG$2,28))</f>
        <v>1</v>
      </c>
      <c r="AU20" s="97">
        <f>IF(AU19=29,WEEKDAY(DATE($AC$2,$AG$2,29)),0)</f>
        <v>0</v>
      </c>
      <c r="AV20" s="98">
        <f>IF(AV19=30,WEEKDAY(DATE($AC$2,$AG$2,30)),0)</f>
        <v>0</v>
      </c>
      <c r="AW20" s="99">
        <f>IF(AW19=31,WEEKDAY(DATE($AC$2,$AG$2,31)),0)</f>
        <v>0</v>
      </c>
      <c r="AX20" s="553"/>
      <c r="AY20" s="554"/>
      <c r="AZ20" s="559"/>
      <c r="BA20" s="560"/>
      <c r="BB20" s="566"/>
      <c r="BC20" s="567"/>
      <c r="BD20" s="567"/>
      <c r="BE20" s="567"/>
      <c r="BF20" s="568"/>
    </row>
    <row r="21" spans="2:58" ht="22.5" customHeight="1" thickBot="1" x14ac:dyDescent="0.45">
      <c r="B21" s="580"/>
      <c r="C21" s="587"/>
      <c r="D21" s="588"/>
      <c r="E21" s="589"/>
      <c r="F21" s="113"/>
      <c r="G21" s="592"/>
      <c r="H21" s="595"/>
      <c r="I21" s="588"/>
      <c r="J21" s="588"/>
      <c r="K21" s="589"/>
      <c r="L21" s="595"/>
      <c r="M21" s="588"/>
      <c r="N21" s="588"/>
      <c r="O21" s="598"/>
      <c r="P21" s="605"/>
      <c r="Q21" s="606"/>
      <c r="R21" s="607"/>
      <c r="S21" s="104" t="str">
        <f>IF(S20=1,"日",IF(S20=2,"月",IF(S20=3,"火",IF(S20=4,"水",IF(S20=5,"木",IF(S20=6,"金","土"))))))</f>
        <v>月</v>
      </c>
      <c r="T21" s="105" t="str">
        <f t="shared" ref="T21:AT21" si="0">IF(T20=1,"日",IF(T20=2,"月",IF(T20=3,"火",IF(T20=4,"水",IF(T20=5,"木",IF(T20=6,"金","土"))))))</f>
        <v>火</v>
      </c>
      <c r="U21" s="105" t="str">
        <f t="shared" si="0"/>
        <v>水</v>
      </c>
      <c r="V21" s="105" t="str">
        <f t="shared" si="0"/>
        <v>木</v>
      </c>
      <c r="W21" s="105" t="str">
        <f t="shared" si="0"/>
        <v>金</v>
      </c>
      <c r="X21" s="105" t="str">
        <f t="shared" si="0"/>
        <v>土</v>
      </c>
      <c r="Y21" s="106" t="str">
        <f t="shared" si="0"/>
        <v>日</v>
      </c>
      <c r="Z21" s="104" t="str">
        <f>IF(Z20=1,"日",IF(Z20=2,"月",IF(Z20=3,"火",IF(Z20=4,"水",IF(Z20=5,"木",IF(Z20=6,"金","土"))))))</f>
        <v>月</v>
      </c>
      <c r="AA21" s="105" t="str">
        <f t="shared" si="0"/>
        <v>火</v>
      </c>
      <c r="AB21" s="105" t="str">
        <f t="shared" si="0"/>
        <v>水</v>
      </c>
      <c r="AC21" s="105" t="str">
        <f t="shared" si="0"/>
        <v>木</v>
      </c>
      <c r="AD21" s="105" t="str">
        <f t="shared" si="0"/>
        <v>金</v>
      </c>
      <c r="AE21" s="105" t="str">
        <f t="shared" si="0"/>
        <v>土</v>
      </c>
      <c r="AF21" s="106" t="str">
        <f t="shared" si="0"/>
        <v>日</v>
      </c>
      <c r="AG21" s="104" t="str">
        <f>IF(AG20=1,"日",IF(AG20=2,"月",IF(AG20=3,"火",IF(AG20=4,"水",IF(AG20=5,"木",IF(AG20=6,"金","土"))))))</f>
        <v>月</v>
      </c>
      <c r="AH21" s="105" t="str">
        <f t="shared" si="0"/>
        <v>火</v>
      </c>
      <c r="AI21" s="105" t="str">
        <f t="shared" si="0"/>
        <v>水</v>
      </c>
      <c r="AJ21" s="105" t="str">
        <f t="shared" si="0"/>
        <v>木</v>
      </c>
      <c r="AK21" s="105" t="str">
        <f t="shared" si="0"/>
        <v>金</v>
      </c>
      <c r="AL21" s="105" t="str">
        <f t="shared" si="0"/>
        <v>土</v>
      </c>
      <c r="AM21" s="106" t="str">
        <f t="shared" si="0"/>
        <v>日</v>
      </c>
      <c r="AN21" s="104" t="str">
        <f>IF(AN20=1,"日",IF(AN20=2,"月",IF(AN20=3,"火",IF(AN20=4,"水",IF(AN20=5,"木",IF(AN20=6,"金","土"))))))</f>
        <v>月</v>
      </c>
      <c r="AO21" s="105" t="str">
        <f t="shared" si="0"/>
        <v>火</v>
      </c>
      <c r="AP21" s="105" t="str">
        <f t="shared" si="0"/>
        <v>水</v>
      </c>
      <c r="AQ21" s="105" t="str">
        <f t="shared" si="0"/>
        <v>木</v>
      </c>
      <c r="AR21" s="105" t="str">
        <f t="shared" si="0"/>
        <v>金</v>
      </c>
      <c r="AS21" s="105" t="str">
        <f t="shared" si="0"/>
        <v>土</v>
      </c>
      <c r="AT21" s="106" t="str">
        <f t="shared" si="0"/>
        <v>日</v>
      </c>
      <c r="AU21" s="105" t="str">
        <f>IF(AU20=1,"日",IF(AU20=2,"月",IF(AU20=3,"火",IF(AU20=4,"水",IF(AU20=5,"木",IF(AU20=6,"金",IF(AU20=0,"","土")))))))</f>
        <v/>
      </c>
      <c r="AV21" s="105" t="str">
        <f>IF(AV20=1,"日",IF(AV20=2,"月",IF(AV20=3,"火",IF(AV20=4,"水",IF(AV20=5,"木",IF(AV20=6,"金",IF(AV20=0,"","土")))))))</f>
        <v/>
      </c>
      <c r="AW21" s="105" t="str">
        <f>IF(AW20=1,"日",IF(AW20=2,"月",IF(AW20=3,"火",IF(AW20=4,"水",IF(AW20=5,"木",IF(AW20=6,"金",IF(AW20=0,"","土")))))))</f>
        <v/>
      </c>
      <c r="AX21" s="555"/>
      <c r="AY21" s="556"/>
      <c r="AZ21" s="561"/>
      <c r="BA21" s="562"/>
      <c r="BB21" s="569"/>
      <c r="BC21" s="570"/>
      <c r="BD21" s="570"/>
      <c r="BE21" s="570"/>
      <c r="BF21" s="571"/>
    </row>
    <row r="22" spans="2:58" ht="20.25" customHeight="1" x14ac:dyDescent="0.4">
      <c r="B22" s="546">
        <v>1</v>
      </c>
      <c r="C22" s="432" t="s">
        <v>4</v>
      </c>
      <c r="D22" s="433"/>
      <c r="E22" s="434"/>
      <c r="F22" s="91"/>
      <c r="G22" s="519"/>
      <c r="H22" s="520" t="s">
        <v>92</v>
      </c>
      <c r="I22" s="521"/>
      <c r="J22" s="521"/>
      <c r="K22" s="522"/>
      <c r="L22" s="421"/>
      <c r="M22" s="422"/>
      <c r="N22" s="422"/>
      <c r="O22" s="423"/>
      <c r="P22" s="548" t="s">
        <v>49</v>
      </c>
      <c r="Q22" s="549"/>
      <c r="R22" s="550"/>
      <c r="S22" s="271"/>
      <c r="T22" s="270"/>
      <c r="U22" s="270"/>
      <c r="V22" s="270"/>
      <c r="W22" s="270"/>
      <c r="X22" s="270"/>
      <c r="Y22" s="272"/>
      <c r="Z22" s="271"/>
      <c r="AA22" s="270"/>
      <c r="AB22" s="270"/>
      <c r="AC22" s="270"/>
      <c r="AD22" s="270"/>
      <c r="AE22" s="270"/>
      <c r="AF22" s="272"/>
      <c r="AG22" s="271"/>
      <c r="AH22" s="270"/>
      <c r="AI22" s="270"/>
      <c r="AJ22" s="270"/>
      <c r="AK22" s="270"/>
      <c r="AL22" s="270"/>
      <c r="AM22" s="272"/>
      <c r="AN22" s="271"/>
      <c r="AO22" s="270"/>
      <c r="AP22" s="270"/>
      <c r="AQ22" s="270"/>
      <c r="AR22" s="270"/>
      <c r="AS22" s="270"/>
      <c r="AT22" s="272"/>
      <c r="AU22" s="271"/>
      <c r="AV22" s="270"/>
      <c r="AW22" s="270"/>
      <c r="AX22" s="528"/>
      <c r="AY22" s="529"/>
      <c r="AZ22" s="530"/>
      <c r="BA22" s="531"/>
      <c r="BB22" s="516"/>
      <c r="BC22" s="517"/>
      <c r="BD22" s="517"/>
      <c r="BE22" s="517"/>
      <c r="BF22" s="518"/>
    </row>
    <row r="23" spans="2:58" ht="20.25" customHeight="1" x14ac:dyDescent="0.4">
      <c r="B23" s="547"/>
      <c r="C23" s="435"/>
      <c r="D23" s="436"/>
      <c r="E23" s="437"/>
      <c r="F23" s="92"/>
      <c r="G23" s="362"/>
      <c r="H23" s="367"/>
      <c r="I23" s="365"/>
      <c r="J23" s="365"/>
      <c r="K23" s="366"/>
      <c r="L23" s="374"/>
      <c r="M23" s="375"/>
      <c r="N23" s="375"/>
      <c r="O23" s="376"/>
      <c r="P23" s="532" t="s">
        <v>15</v>
      </c>
      <c r="Q23" s="533"/>
      <c r="R23" s="534"/>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35">
        <f>IF($BB$3="４週",SUM(S23:AT23),IF($BB$3="暦月",SUM(S23:AW23),""))</f>
        <v>0</v>
      </c>
      <c r="AY23" s="536"/>
      <c r="AZ23" s="537">
        <f>IF($BB$3="４週",AX23/4,IF($BB$3="暦月",勤務表!AX23/(勤務表!$BB$8/7),""))</f>
        <v>0</v>
      </c>
      <c r="BA23" s="538"/>
      <c r="BB23" s="415"/>
      <c r="BC23" s="416"/>
      <c r="BD23" s="416"/>
      <c r="BE23" s="416"/>
      <c r="BF23" s="417"/>
    </row>
    <row r="24" spans="2:58" ht="20.25" customHeight="1" x14ac:dyDescent="0.4">
      <c r="B24" s="547"/>
      <c r="C24" s="438"/>
      <c r="D24" s="439"/>
      <c r="E24" s="440"/>
      <c r="F24" s="93" t="str">
        <f>C22</f>
        <v>管理者</v>
      </c>
      <c r="G24" s="362"/>
      <c r="H24" s="367"/>
      <c r="I24" s="365"/>
      <c r="J24" s="365"/>
      <c r="K24" s="366"/>
      <c r="L24" s="374"/>
      <c r="M24" s="375"/>
      <c r="N24" s="375"/>
      <c r="O24" s="376"/>
      <c r="P24" s="539" t="s">
        <v>50</v>
      </c>
      <c r="Q24" s="540"/>
      <c r="R24" s="541"/>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42">
        <f>IF($BB$3="４週",SUM(S24:AT24),IF($BB$3="暦月",SUM(S24:AW24),""))</f>
        <v>0</v>
      </c>
      <c r="AY24" s="543"/>
      <c r="AZ24" s="544">
        <f>IF($BB$3="４週",AX24/4,IF($BB$3="暦月",勤務表!AX24/(勤務表!$BB$8/7),""))</f>
        <v>0</v>
      </c>
      <c r="BA24" s="545"/>
      <c r="BB24" s="418"/>
      <c r="BC24" s="419"/>
      <c r="BD24" s="419"/>
      <c r="BE24" s="419"/>
      <c r="BF24" s="420"/>
    </row>
    <row r="25" spans="2:58" ht="20.25" customHeight="1" x14ac:dyDescent="0.4">
      <c r="B25" s="547">
        <f>B22+1</f>
        <v>2</v>
      </c>
      <c r="C25" s="441"/>
      <c r="D25" s="442"/>
      <c r="E25" s="443"/>
      <c r="F25" s="114"/>
      <c r="G25" s="361"/>
      <c r="H25" s="364"/>
      <c r="I25" s="365"/>
      <c r="J25" s="365"/>
      <c r="K25" s="366"/>
      <c r="L25" s="371"/>
      <c r="M25" s="372"/>
      <c r="N25" s="372"/>
      <c r="O25" s="373"/>
      <c r="P25" s="612" t="s">
        <v>49</v>
      </c>
      <c r="Q25" s="613"/>
      <c r="R25" s="614"/>
      <c r="S25" s="271"/>
      <c r="T25" s="270"/>
      <c r="U25" s="270"/>
      <c r="V25" s="270"/>
      <c r="W25" s="270"/>
      <c r="X25" s="270"/>
      <c r="Y25" s="272"/>
      <c r="Z25" s="271"/>
      <c r="AA25" s="270"/>
      <c r="AB25" s="270"/>
      <c r="AC25" s="270"/>
      <c r="AD25" s="270"/>
      <c r="AE25" s="270"/>
      <c r="AF25" s="272"/>
      <c r="AG25" s="271"/>
      <c r="AH25" s="270"/>
      <c r="AI25" s="270"/>
      <c r="AJ25" s="270"/>
      <c r="AK25" s="270"/>
      <c r="AL25" s="270"/>
      <c r="AM25" s="272"/>
      <c r="AN25" s="271"/>
      <c r="AO25" s="270"/>
      <c r="AP25" s="270"/>
      <c r="AQ25" s="270"/>
      <c r="AR25" s="270"/>
      <c r="AS25" s="270"/>
      <c r="AT25" s="272"/>
      <c r="AU25" s="271"/>
      <c r="AV25" s="270"/>
      <c r="AW25" s="270"/>
      <c r="AX25" s="608"/>
      <c r="AY25" s="609"/>
      <c r="AZ25" s="610"/>
      <c r="BA25" s="611"/>
      <c r="BB25" s="412"/>
      <c r="BC25" s="413"/>
      <c r="BD25" s="413"/>
      <c r="BE25" s="413"/>
      <c r="BF25" s="414"/>
    </row>
    <row r="26" spans="2:58" ht="20.25" customHeight="1" x14ac:dyDescent="0.4">
      <c r="B26" s="547"/>
      <c r="C26" s="435"/>
      <c r="D26" s="436"/>
      <c r="E26" s="437"/>
      <c r="F26" s="92"/>
      <c r="G26" s="362"/>
      <c r="H26" s="367"/>
      <c r="I26" s="365"/>
      <c r="J26" s="365"/>
      <c r="K26" s="366"/>
      <c r="L26" s="374"/>
      <c r="M26" s="375"/>
      <c r="N26" s="375"/>
      <c r="O26" s="376"/>
      <c r="P26" s="532" t="s">
        <v>15</v>
      </c>
      <c r="Q26" s="533"/>
      <c r="R26" s="534"/>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35">
        <f>IF($BB$3="４週",SUM(S26:AT26),IF($BB$3="暦月",SUM(S26:AW26),""))</f>
        <v>0</v>
      </c>
      <c r="AY26" s="536"/>
      <c r="AZ26" s="537">
        <f>IF($BB$3="４週",AX26/4,IF($BB$3="暦月",勤務表!AX26/(勤務表!$BB$8/7),""))</f>
        <v>0</v>
      </c>
      <c r="BA26" s="538"/>
      <c r="BB26" s="415"/>
      <c r="BC26" s="416"/>
      <c r="BD26" s="416"/>
      <c r="BE26" s="416"/>
      <c r="BF26" s="417"/>
    </row>
    <row r="27" spans="2:58" ht="20.25" customHeight="1" x14ac:dyDescent="0.4">
      <c r="B27" s="547"/>
      <c r="C27" s="438"/>
      <c r="D27" s="439"/>
      <c r="E27" s="440"/>
      <c r="F27" s="92">
        <f>C25</f>
        <v>0</v>
      </c>
      <c r="G27" s="410"/>
      <c r="H27" s="367"/>
      <c r="I27" s="365"/>
      <c r="J27" s="365"/>
      <c r="K27" s="366"/>
      <c r="L27" s="411"/>
      <c r="M27" s="390"/>
      <c r="N27" s="390"/>
      <c r="O27" s="391"/>
      <c r="P27" s="539" t="s">
        <v>50</v>
      </c>
      <c r="Q27" s="540"/>
      <c r="R27" s="541"/>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42">
        <f>IF($BB$3="４週",SUM(S27:AT27),IF($BB$3="暦月",SUM(S27:AW27),""))</f>
        <v>0</v>
      </c>
      <c r="AY27" s="543"/>
      <c r="AZ27" s="544">
        <f>IF($BB$3="４週",AX27/4,IF($BB$3="暦月",勤務表!AX27/(勤務表!$BB$8/7),""))</f>
        <v>0</v>
      </c>
      <c r="BA27" s="545"/>
      <c r="BB27" s="418"/>
      <c r="BC27" s="419"/>
      <c r="BD27" s="419"/>
      <c r="BE27" s="419"/>
      <c r="BF27" s="420"/>
    </row>
    <row r="28" spans="2:58" ht="20.25" customHeight="1" x14ac:dyDescent="0.4">
      <c r="B28" s="547">
        <f>B25+1</f>
        <v>3</v>
      </c>
      <c r="C28" s="308"/>
      <c r="D28" s="309"/>
      <c r="E28" s="310"/>
      <c r="F28" s="114"/>
      <c r="G28" s="361"/>
      <c r="H28" s="364"/>
      <c r="I28" s="365"/>
      <c r="J28" s="365"/>
      <c r="K28" s="366"/>
      <c r="L28" s="371"/>
      <c r="M28" s="372"/>
      <c r="N28" s="372"/>
      <c r="O28" s="373"/>
      <c r="P28" s="612" t="s">
        <v>49</v>
      </c>
      <c r="Q28" s="613"/>
      <c r="R28" s="614"/>
      <c r="S28" s="271"/>
      <c r="T28" s="270"/>
      <c r="U28" s="270"/>
      <c r="V28" s="270"/>
      <c r="W28" s="270"/>
      <c r="X28" s="270"/>
      <c r="Y28" s="272"/>
      <c r="Z28" s="271"/>
      <c r="AA28" s="270"/>
      <c r="AB28" s="270"/>
      <c r="AC28" s="270"/>
      <c r="AD28" s="270"/>
      <c r="AE28" s="270"/>
      <c r="AF28" s="272"/>
      <c r="AG28" s="271"/>
      <c r="AH28" s="270"/>
      <c r="AI28" s="270"/>
      <c r="AJ28" s="270"/>
      <c r="AK28" s="270"/>
      <c r="AL28" s="270"/>
      <c r="AM28" s="272"/>
      <c r="AN28" s="271"/>
      <c r="AO28" s="270"/>
      <c r="AP28" s="270"/>
      <c r="AQ28" s="270"/>
      <c r="AR28" s="270"/>
      <c r="AS28" s="270"/>
      <c r="AT28" s="272"/>
      <c r="AU28" s="271"/>
      <c r="AV28" s="270"/>
      <c r="AW28" s="270"/>
      <c r="AX28" s="608"/>
      <c r="AY28" s="609"/>
      <c r="AZ28" s="610"/>
      <c r="BA28" s="611"/>
      <c r="BB28" s="412"/>
      <c r="BC28" s="413"/>
      <c r="BD28" s="413"/>
      <c r="BE28" s="413"/>
      <c r="BF28" s="414"/>
    </row>
    <row r="29" spans="2:58" ht="20.25" customHeight="1" x14ac:dyDescent="0.4">
      <c r="B29" s="547"/>
      <c r="C29" s="311"/>
      <c r="D29" s="312"/>
      <c r="E29" s="313"/>
      <c r="F29" s="92"/>
      <c r="G29" s="362"/>
      <c r="H29" s="367"/>
      <c r="I29" s="365"/>
      <c r="J29" s="365"/>
      <c r="K29" s="366"/>
      <c r="L29" s="374"/>
      <c r="M29" s="375"/>
      <c r="N29" s="375"/>
      <c r="O29" s="376"/>
      <c r="P29" s="532" t="s">
        <v>15</v>
      </c>
      <c r="Q29" s="533"/>
      <c r="R29" s="534"/>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35">
        <f>IF($BB$3="４週",SUM(S29:AT29),IF($BB$3="暦月",SUM(S29:AW29),""))</f>
        <v>0</v>
      </c>
      <c r="AY29" s="536"/>
      <c r="AZ29" s="537">
        <f>IF($BB$3="４週",AX29/4,IF($BB$3="暦月",勤務表!AX29/(勤務表!$BB$8/7),""))</f>
        <v>0</v>
      </c>
      <c r="BA29" s="538"/>
      <c r="BB29" s="415"/>
      <c r="BC29" s="416"/>
      <c r="BD29" s="416"/>
      <c r="BE29" s="416"/>
      <c r="BF29" s="417"/>
    </row>
    <row r="30" spans="2:58" ht="20.25" customHeight="1" x14ac:dyDescent="0.4">
      <c r="B30" s="547"/>
      <c r="C30" s="314"/>
      <c r="D30" s="315"/>
      <c r="E30" s="316"/>
      <c r="F30" s="92">
        <f>C28</f>
        <v>0</v>
      </c>
      <c r="G30" s="410"/>
      <c r="H30" s="367"/>
      <c r="I30" s="365"/>
      <c r="J30" s="365"/>
      <c r="K30" s="366"/>
      <c r="L30" s="411"/>
      <c r="M30" s="390"/>
      <c r="N30" s="390"/>
      <c r="O30" s="391"/>
      <c r="P30" s="539" t="s">
        <v>50</v>
      </c>
      <c r="Q30" s="540"/>
      <c r="R30" s="541"/>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42">
        <f>IF($BB$3="４週",SUM(S30:AT30),IF($BB$3="暦月",SUM(S30:AW30),""))</f>
        <v>0</v>
      </c>
      <c r="AY30" s="543"/>
      <c r="AZ30" s="544">
        <f>IF($BB$3="４週",AX30/4,IF($BB$3="暦月",勤務表!AX30/(勤務表!$BB$8/7),""))</f>
        <v>0</v>
      </c>
      <c r="BA30" s="545"/>
      <c r="BB30" s="418"/>
      <c r="BC30" s="419"/>
      <c r="BD30" s="419"/>
      <c r="BE30" s="419"/>
      <c r="BF30" s="420"/>
    </row>
    <row r="31" spans="2:58" ht="20.25" customHeight="1" x14ac:dyDescent="0.4">
      <c r="B31" s="547">
        <f>B28+1</f>
        <v>4</v>
      </c>
      <c r="C31" s="308"/>
      <c r="D31" s="309"/>
      <c r="E31" s="310"/>
      <c r="F31" s="114"/>
      <c r="G31" s="361"/>
      <c r="H31" s="364"/>
      <c r="I31" s="365"/>
      <c r="J31" s="365"/>
      <c r="K31" s="366"/>
      <c r="L31" s="371"/>
      <c r="M31" s="372"/>
      <c r="N31" s="372"/>
      <c r="O31" s="373"/>
      <c r="P31" s="612" t="s">
        <v>49</v>
      </c>
      <c r="Q31" s="613"/>
      <c r="R31" s="614"/>
      <c r="S31" s="271"/>
      <c r="T31" s="270"/>
      <c r="U31" s="270"/>
      <c r="V31" s="270"/>
      <c r="W31" s="270"/>
      <c r="X31" s="270"/>
      <c r="Y31" s="272"/>
      <c r="Z31" s="271"/>
      <c r="AA31" s="270"/>
      <c r="AB31" s="270"/>
      <c r="AC31" s="270"/>
      <c r="AD31" s="270"/>
      <c r="AE31" s="270"/>
      <c r="AF31" s="272"/>
      <c r="AG31" s="271"/>
      <c r="AH31" s="270"/>
      <c r="AI31" s="270"/>
      <c r="AJ31" s="270"/>
      <c r="AK31" s="270"/>
      <c r="AL31" s="270"/>
      <c r="AM31" s="272"/>
      <c r="AN31" s="271"/>
      <c r="AO31" s="270"/>
      <c r="AP31" s="270"/>
      <c r="AQ31" s="270"/>
      <c r="AR31" s="270"/>
      <c r="AS31" s="270"/>
      <c r="AT31" s="272"/>
      <c r="AU31" s="271"/>
      <c r="AV31" s="270"/>
      <c r="AW31" s="270"/>
      <c r="AX31" s="608"/>
      <c r="AY31" s="609"/>
      <c r="AZ31" s="610"/>
      <c r="BA31" s="611"/>
      <c r="BB31" s="412"/>
      <c r="BC31" s="413"/>
      <c r="BD31" s="413"/>
      <c r="BE31" s="413"/>
      <c r="BF31" s="414"/>
    </row>
    <row r="32" spans="2:58" ht="20.25" customHeight="1" x14ac:dyDescent="0.4">
      <c r="B32" s="547"/>
      <c r="C32" s="311"/>
      <c r="D32" s="312"/>
      <c r="E32" s="313"/>
      <c r="F32" s="92"/>
      <c r="G32" s="362"/>
      <c r="H32" s="367"/>
      <c r="I32" s="365"/>
      <c r="J32" s="365"/>
      <c r="K32" s="366"/>
      <c r="L32" s="374"/>
      <c r="M32" s="375"/>
      <c r="N32" s="375"/>
      <c r="O32" s="376"/>
      <c r="P32" s="532" t="s">
        <v>15</v>
      </c>
      <c r="Q32" s="533"/>
      <c r="R32" s="534"/>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35">
        <f>IF($BB$3="４週",SUM(S32:AT32),IF($BB$3="暦月",SUM(S32:AW32),""))</f>
        <v>0</v>
      </c>
      <c r="AY32" s="536"/>
      <c r="AZ32" s="537">
        <f>IF($BB$3="４週",AX32/4,IF($BB$3="暦月",勤務表!AX32/(勤務表!$BB$8/7),""))</f>
        <v>0</v>
      </c>
      <c r="BA32" s="538"/>
      <c r="BB32" s="415"/>
      <c r="BC32" s="416"/>
      <c r="BD32" s="416"/>
      <c r="BE32" s="416"/>
      <c r="BF32" s="417"/>
    </row>
    <row r="33" spans="2:58" ht="20.25" customHeight="1" x14ac:dyDescent="0.4">
      <c r="B33" s="547"/>
      <c r="C33" s="314"/>
      <c r="D33" s="315"/>
      <c r="E33" s="316"/>
      <c r="F33" s="92">
        <f>C31</f>
        <v>0</v>
      </c>
      <c r="G33" s="410"/>
      <c r="H33" s="367"/>
      <c r="I33" s="365"/>
      <c r="J33" s="365"/>
      <c r="K33" s="366"/>
      <c r="L33" s="411"/>
      <c r="M33" s="390"/>
      <c r="N33" s="390"/>
      <c r="O33" s="391"/>
      <c r="P33" s="539" t="s">
        <v>50</v>
      </c>
      <c r="Q33" s="540"/>
      <c r="R33" s="541"/>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42">
        <f>IF($BB$3="４週",SUM(S33:AT33),IF($BB$3="暦月",SUM(S33:AW33),""))</f>
        <v>0</v>
      </c>
      <c r="AY33" s="543"/>
      <c r="AZ33" s="544">
        <f>IF($BB$3="４週",AX33/4,IF($BB$3="暦月",勤務表!AX33/(勤務表!$BB$8/7),""))</f>
        <v>0</v>
      </c>
      <c r="BA33" s="545"/>
      <c r="BB33" s="418"/>
      <c r="BC33" s="419"/>
      <c r="BD33" s="419"/>
      <c r="BE33" s="419"/>
      <c r="BF33" s="420"/>
    </row>
    <row r="34" spans="2:58" ht="20.25" customHeight="1" x14ac:dyDescent="0.4">
      <c r="B34" s="547">
        <f>B31+1</f>
        <v>5</v>
      </c>
      <c r="C34" s="308"/>
      <c r="D34" s="309"/>
      <c r="E34" s="310"/>
      <c r="F34" s="114"/>
      <c r="G34" s="361"/>
      <c r="H34" s="364"/>
      <c r="I34" s="365"/>
      <c r="J34" s="365"/>
      <c r="K34" s="366"/>
      <c r="L34" s="371"/>
      <c r="M34" s="372"/>
      <c r="N34" s="372"/>
      <c r="O34" s="373"/>
      <c r="P34" s="612" t="s">
        <v>49</v>
      </c>
      <c r="Q34" s="613"/>
      <c r="R34" s="614"/>
      <c r="S34" s="271"/>
      <c r="T34" s="270"/>
      <c r="U34" s="270"/>
      <c r="V34" s="270"/>
      <c r="W34" s="270"/>
      <c r="X34" s="270"/>
      <c r="Y34" s="272"/>
      <c r="Z34" s="271"/>
      <c r="AA34" s="270"/>
      <c r="AB34" s="270"/>
      <c r="AC34" s="270"/>
      <c r="AD34" s="270"/>
      <c r="AE34" s="270"/>
      <c r="AF34" s="272"/>
      <c r="AG34" s="271"/>
      <c r="AH34" s="270"/>
      <c r="AI34" s="270"/>
      <c r="AJ34" s="270"/>
      <c r="AK34" s="270"/>
      <c r="AL34" s="270"/>
      <c r="AM34" s="272"/>
      <c r="AN34" s="271"/>
      <c r="AO34" s="270"/>
      <c r="AP34" s="270"/>
      <c r="AQ34" s="270"/>
      <c r="AR34" s="270"/>
      <c r="AS34" s="270"/>
      <c r="AT34" s="272"/>
      <c r="AU34" s="271"/>
      <c r="AV34" s="270"/>
      <c r="AW34" s="270"/>
      <c r="AX34" s="608"/>
      <c r="AY34" s="609"/>
      <c r="AZ34" s="610"/>
      <c r="BA34" s="611"/>
      <c r="BB34" s="412"/>
      <c r="BC34" s="413"/>
      <c r="BD34" s="413"/>
      <c r="BE34" s="413"/>
      <c r="BF34" s="414"/>
    </row>
    <row r="35" spans="2:58" ht="20.25" customHeight="1" x14ac:dyDescent="0.4">
      <c r="B35" s="547"/>
      <c r="C35" s="311"/>
      <c r="D35" s="312"/>
      <c r="E35" s="313"/>
      <c r="F35" s="92"/>
      <c r="G35" s="362"/>
      <c r="H35" s="367"/>
      <c r="I35" s="365"/>
      <c r="J35" s="365"/>
      <c r="K35" s="366"/>
      <c r="L35" s="374"/>
      <c r="M35" s="375"/>
      <c r="N35" s="375"/>
      <c r="O35" s="376"/>
      <c r="P35" s="532" t="s">
        <v>15</v>
      </c>
      <c r="Q35" s="533"/>
      <c r="R35" s="534"/>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35">
        <f>IF($BB$3="４週",SUM(S35:AT35),IF($BB$3="暦月",SUM(S35:AW35),""))</f>
        <v>0</v>
      </c>
      <c r="AY35" s="536"/>
      <c r="AZ35" s="537">
        <f>IF($BB$3="４週",AX35/4,IF($BB$3="暦月",勤務表!AX35/(勤務表!$BB$8/7),""))</f>
        <v>0</v>
      </c>
      <c r="BA35" s="538"/>
      <c r="BB35" s="415"/>
      <c r="BC35" s="416"/>
      <c r="BD35" s="416"/>
      <c r="BE35" s="416"/>
      <c r="BF35" s="417"/>
    </row>
    <row r="36" spans="2:58" ht="20.25" customHeight="1" x14ac:dyDescent="0.4">
      <c r="B36" s="547"/>
      <c r="C36" s="314"/>
      <c r="D36" s="315"/>
      <c r="E36" s="316"/>
      <c r="F36" s="92">
        <f>C34</f>
        <v>0</v>
      </c>
      <c r="G36" s="410"/>
      <c r="H36" s="367"/>
      <c r="I36" s="365"/>
      <c r="J36" s="365"/>
      <c r="K36" s="366"/>
      <c r="L36" s="411"/>
      <c r="M36" s="390"/>
      <c r="N36" s="390"/>
      <c r="O36" s="391"/>
      <c r="P36" s="539" t="s">
        <v>50</v>
      </c>
      <c r="Q36" s="540"/>
      <c r="R36" s="541"/>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42">
        <f>IF($BB$3="４週",SUM(S36:AT36),IF($BB$3="暦月",SUM(S36:AW36),""))</f>
        <v>0</v>
      </c>
      <c r="AY36" s="543"/>
      <c r="AZ36" s="544">
        <f>IF($BB$3="４週",AX36/4,IF($BB$3="暦月",勤務表!AX36/(勤務表!$BB$8/7),""))</f>
        <v>0</v>
      </c>
      <c r="BA36" s="545"/>
      <c r="BB36" s="418"/>
      <c r="BC36" s="419"/>
      <c r="BD36" s="419"/>
      <c r="BE36" s="419"/>
      <c r="BF36" s="420"/>
    </row>
    <row r="37" spans="2:58" ht="20.25" customHeight="1" x14ac:dyDescent="0.4">
      <c r="B37" s="547">
        <f>B34+1</f>
        <v>6</v>
      </c>
      <c r="C37" s="308"/>
      <c r="D37" s="309"/>
      <c r="E37" s="310"/>
      <c r="F37" s="114"/>
      <c r="G37" s="361"/>
      <c r="H37" s="364"/>
      <c r="I37" s="365"/>
      <c r="J37" s="365"/>
      <c r="K37" s="366"/>
      <c r="L37" s="371"/>
      <c r="M37" s="372"/>
      <c r="N37" s="372"/>
      <c r="O37" s="373"/>
      <c r="P37" s="612" t="s">
        <v>49</v>
      </c>
      <c r="Q37" s="613"/>
      <c r="R37" s="614"/>
      <c r="S37" s="271"/>
      <c r="T37" s="270"/>
      <c r="U37" s="270"/>
      <c r="V37" s="270"/>
      <c r="W37" s="270"/>
      <c r="X37" s="270"/>
      <c r="Y37" s="272"/>
      <c r="Z37" s="271"/>
      <c r="AA37" s="270"/>
      <c r="AB37" s="270"/>
      <c r="AC37" s="270"/>
      <c r="AD37" s="270"/>
      <c r="AE37" s="270"/>
      <c r="AF37" s="272"/>
      <c r="AG37" s="271"/>
      <c r="AH37" s="270"/>
      <c r="AI37" s="270"/>
      <c r="AJ37" s="270"/>
      <c r="AK37" s="270"/>
      <c r="AL37" s="270"/>
      <c r="AM37" s="272"/>
      <c r="AN37" s="271"/>
      <c r="AO37" s="270"/>
      <c r="AP37" s="270"/>
      <c r="AQ37" s="270"/>
      <c r="AR37" s="270"/>
      <c r="AS37" s="270"/>
      <c r="AT37" s="272"/>
      <c r="AU37" s="271"/>
      <c r="AV37" s="270"/>
      <c r="AW37" s="270"/>
      <c r="AX37" s="608"/>
      <c r="AY37" s="609"/>
      <c r="AZ37" s="610"/>
      <c r="BA37" s="611"/>
      <c r="BB37" s="412"/>
      <c r="BC37" s="413"/>
      <c r="BD37" s="413"/>
      <c r="BE37" s="413"/>
      <c r="BF37" s="414"/>
    </row>
    <row r="38" spans="2:58" ht="20.25" customHeight="1" x14ac:dyDescent="0.4">
      <c r="B38" s="547"/>
      <c r="C38" s="311"/>
      <c r="D38" s="312"/>
      <c r="E38" s="313"/>
      <c r="F38" s="92"/>
      <c r="G38" s="362"/>
      <c r="H38" s="367"/>
      <c r="I38" s="365"/>
      <c r="J38" s="365"/>
      <c r="K38" s="366"/>
      <c r="L38" s="374"/>
      <c r="M38" s="375"/>
      <c r="N38" s="375"/>
      <c r="O38" s="376"/>
      <c r="P38" s="532" t="s">
        <v>15</v>
      </c>
      <c r="Q38" s="533"/>
      <c r="R38" s="534"/>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35">
        <f>IF($BB$3="４週",SUM(S38:AT38),IF($BB$3="暦月",SUM(S38:AW38),""))</f>
        <v>0</v>
      </c>
      <c r="AY38" s="536"/>
      <c r="AZ38" s="537">
        <f>IF($BB$3="４週",AX38/4,IF($BB$3="暦月",勤務表!AX38/(勤務表!$BB$8/7),""))</f>
        <v>0</v>
      </c>
      <c r="BA38" s="538"/>
      <c r="BB38" s="415"/>
      <c r="BC38" s="416"/>
      <c r="BD38" s="416"/>
      <c r="BE38" s="416"/>
      <c r="BF38" s="417"/>
    </row>
    <row r="39" spans="2:58" ht="20.25" customHeight="1" x14ac:dyDescent="0.4">
      <c r="B39" s="547"/>
      <c r="C39" s="314"/>
      <c r="D39" s="315"/>
      <c r="E39" s="316"/>
      <c r="F39" s="92">
        <f>C37</f>
        <v>0</v>
      </c>
      <c r="G39" s="410"/>
      <c r="H39" s="367"/>
      <c r="I39" s="365"/>
      <c r="J39" s="365"/>
      <c r="K39" s="366"/>
      <c r="L39" s="411"/>
      <c r="M39" s="390"/>
      <c r="N39" s="390"/>
      <c r="O39" s="391"/>
      <c r="P39" s="539" t="s">
        <v>50</v>
      </c>
      <c r="Q39" s="540"/>
      <c r="R39" s="541"/>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42">
        <f>IF($BB$3="４週",SUM(S39:AT39),IF($BB$3="暦月",SUM(S39:AW39),""))</f>
        <v>0</v>
      </c>
      <c r="AY39" s="543"/>
      <c r="AZ39" s="544">
        <f>IF($BB$3="４週",AX39/4,IF($BB$3="暦月",勤務表!AX39/(勤務表!$BB$8/7),""))</f>
        <v>0</v>
      </c>
      <c r="BA39" s="545"/>
      <c r="BB39" s="418"/>
      <c r="BC39" s="419"/>
      <c r="BD39" s="419"/>
      <c r="BE39" s="419"/>
      <c r="BF39" s="420"/>
    </row>
    <row r="40" spans="2:58" ht="20.25" customHeight="1" x14ac:dyDescent="0.4">
      <c r="B40" s="547">
        <f>B37+1</f>
        <v>7</v>
      </c>
      <c r="C40" s="308"/>
      <c r="D40" s="309"/>
      <c r="E40" s="310"/>
      <c r="F40" s="114"/>
      <c r="G40" s="361"/>
      <c r="H40" s="364"/>
      <c r="I40" s="365"/>
      <c r="J40" s="365"/>
      <c r="K40" s="366"/>
      <c r="L40" s="371"/>
      <c r="M40" s="372"/>
      <c r="N40" s="372"/>
      <c r="O40" s="373"/>
      <c r="P40" s="612" t="s">
        <v>49</v>
      </c>
      <c r="Q40" s="613"/>
      <c r="R40" s="614"/>
      <c r="S40" s="271"/>
      <c r="T40" s="270"/>
      <c r="U40" s="270"/>
      <c r="V40" s="270"/>
      <c r="W40" s="270"/>
      <c r="X40" s="270"/>
      <c r="Y40" s="272"/>
      <c r="Z40" s="271"/>
      <c r="AA40" s="270"/>
      <c r="AB40" s="270"/>
      <c r="AC40" s="270"/>
      <c r="AD40" s="270"/>
      <c r="AE40" s="270"/>
      <c r="AF40" s="272"/>
      <c r="AG40" s="271"/>
      <c r="AH40" s="270"/>
      <c r="AI40" s="270"/>
      <c r="AJ40" s="270"/>
      <c r="AK40" s="270"/>
      <c r="AL40" s="270"/>
      <c r="AM40" s="272"/>
      <c r="AN40" s="271"/>
      <c r="AO40" s="270"/>
      <c r="AP40" s="270"/>
      <c r="AQ40" s="270"/>
      <c r="AR40" s="270"/>
      <c r="AS40" s="270"/>
      <c r="AT40" s="272"/>
      <c r="AU40" s="271"/>
      <c r="AV40" s="270"/>
      <c r="AW40" s="270"/>
      <c r="AX40" s="608"/>
      <c r="AY40" s="609"/>
      <c r="AZ40" s="610"/>
      <c r="BA40" s="611"/>
      <c r="BB40" s="412"/>
      <c r="BC40" s="413"/>
      <c r="BD40" s="413"/>
      <c r="BE40" s="413"/>
      <c r="BF40" s="414"/>
    </row>
    <row r="41" spans="2:58" ht="20.25" customHeight="1" x14ac:dyDescent="0.4">
      <c r="B41" s="547"/>
      <c r="C41" s="311"/>
      <c r="D41" s="312"/>
      <c r="E41" s="313"/>
      <c r="F41" s="92"/>
      <c r="G41" s="362"/>
      <c r="H41" s="367"/>
      <c r="I41" s="365"/>
      <c r="J41" s="365"/>
      <c r="K41" s="366"/>
      <c r="L41" s="374"/>
      <c r="M41" s="375"/>
      <c r="N41" s="375"/>
      <c r="O41" s="376"/>
      <c r="P41" s="532" t="s">
        <v>15</v>
      </c>
      <c r="Q41" s="533"/>
      <c r="R41" s="534"/>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35">
        <f>IF($BB$3="４週",SUM(S41:AT41),IF($BB$3="暦月",SUM(S41:AW41),""))</f>
        <v>0</v>
      </c>
      <c r="AY41" s="536"/>
      <c r="AZ41" s="537">
        <f>IF($BB$3="４週",AX41/4,IF($BB$3="暦月",勤務表!AX41/(勤務表!$BB$8/7),""))</f>
        <v>0</v>
      </c>
      <c r="BA41" s="538"/>
      <c r="BB41" s="415"/>
      <c r="BC41" s="416"/>
      <c r="BD41" s="416"/>
      <c r="BE41" s="416"/>
      <c r="BF41" s="417"/>
    </row>
    <row r="42" spans="2:58" ht="20.25" customHeight="1" x14ac:dyDescent="0.4">
      <c r="B42" s="547"/>
      <c r="C42" s="314"/>
      <c r="D42" s="315"/>
      <c r="E42" s="316"/>
      <c r="F42" s="92">
        <f>C40</f>
        <v>0</v>
      </c>
      <c r="G42" s="410"/>
      <c r="H42" s="367"/>
      <c r="I42" s="365"/>
      <c r="J42" s="365"/>
      <c r="K42" s="366"/>
      <c r="L42" s="411"/>
      <c r="M42" s="390"/>
      <c r="N42" s="390"/>
      <c r="O42" s="391"/>
      <c r="P42" s="539" t="s">
        <v>50</v>
      </c>
      <c r="Q42" s="540"/>
      <c r="R42" s="541"/>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42">
        <f>IF($BB$3="４週",SUM(S42:AT42),IF($BB$3="暦月",SUM(S42:AW42),""))</f>
        <v>0</v>
      </c>
      <c r="AY42" s="543"/>
      <c r="AZ42" s="544">
        <f>IF($BB$3="４週",AX42/4,IF($BB$3="暦月",勤務表!AX42/(勤務表!$BB$8/7),""))</f>
        <v>0</v>
      </c>
      <c r="BA42" s="545"/>
      <c r="BB42" s="418"/>
      <c r="BC42" s="419"/>
      <c r="BD42" s="419"/>
      <c r="BE42" s="419"/>
      <c r="BF42" s="420"/>
    </row>
    <row r="43" spans="2:58" ht="20.25" customHeight="1" x14ac:dyDescent="0.4">
      <c r="B43" s="547">
        <f>B40+1</f>
        <v>8</v>
      </c>
      <c r="C43" s="308"/>
      <c r="D43" s="309"/>
      <c r="E43" s="310"/>
      <c r="F43" s="114"/>
      <c r="G43" s="361"/>
      <c r="H43" s="364"/>
      <c r="I43" s="365"/>
      <c r="J43" s="365"/>
      <c r="K43" s="366"/>
      <c r="L43" s="371"/>
      <c r="M43" s="372"/>
      <c r="N43" s="372"/>
      <c r="O43" s="373"/>
      <c r="P43" s="612" t="s">
        <v>49</v>
      </c>
      <c r="Q43" s="613"/>
      <c r="R43" s="614"/>
      <c r="S43" s="271"/>
      <c r="T43" s="270"/>
      <c r="U43" s="270"/>
      <c r="V43" s="270"/>
      <c r="W43" s="270"/>
      <c r="X43" s="270"/>
      <c r="Y43" s="272"/>
      <c r="Z43" s="271"/>
      <c r="AA43" s="270"/>
      <c r="AB43" s="270"/>
      <c r="AC43" s="270"/>
      <c r="AD43" s="270"/>
      <c r="AE43" s="270"/>
      <c r="AF43" s="272"/>
      <c r="AG43" s="271"/>
      <c r="AH43" s="270"/>
      <c r="AI43" s="270"/>
      <c r="AJ43" s="270"/>
      <c r="AK43" s="270"/>
      <c r="AL43" s="270"/>
      <c r="AM43" s="272"/>
      <c r="AN43" s="271"/>
      <c r="AO43" s="270"/>
      <c r="AP43" s="270"/>
      <c r="AQ43" s="270"/>
      <c r="AR43" s="270"/>
      <c r="AS43" s="270"/>
      <c r="AT43" s="272"/>
      <c r="AU43" s="271"/>
      <c r="AV43" s="270"/>
      <c r="AW43" s="270"/>
      <c r="AX43" s="608"/>
      <c r="AY43" s="609"/>
      <c r="AZ43" s="610"/>
      <c r="BA43" s="611"/>
      <c r="BB43" s="412"/>
      <c r="BC43" s="413"/>
      <c r="BD43" s="413"/>
      <c r="BE43" s="413"/>
      <c r="BF43" s="414"/>
    </row>
    <row r="44" spans="2:58" ht="20.25" customHeight="1" x14ac:dyDescent="0.4">
      <c r="B44" s="547"/>
      <c r="C44" s="311"/>
      <c r="D44" s="312"/>
      <c r="E44" s="313"/>
      <c r="F44" s="92"/>
      <c r="G44" s="362"/>
      <c r="H44" s="367"/>
      <c r="I44" s="365"/>
      <c r="J44" s="365"/>
      <c r="K44" s="366"/>
      <c r="L44" s="374"/>
      <c r="M44" s="375"/>
      <c r="N44" s="375"/>
      <c r="O44" s="376"/>
      <c r="P44" s="532" t="s">
        <v>15</v>
      </c>
      <c r="Q44" s="533"/>
      <c r="R44" s="534"/>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35">
        <f>IF($BB$3="４週",SUM(S44:AT44),IF($BB$3="暦月",SUM(S44:AW44),""))</f>
        <v>0</v>
      </c>
      <c r="AY44" s="536"/>
      <c r="AZ44" s="537">
        <f>IF($BB$3="４週",AX44/4,IF($BB$3="暦月",勤務表!AX44/(勤務表!$BB$8/7),""))</f>
        <v>0</v>
      </c>
      <c r="BA44" s="538"/>
      <c r="BB44" s="415"/>
      <c r="BC44" s="416"/>
      <c r="BD44" s="416"/>
      <c r="BE44" s="416"/>
      <c r="BF44" s="417"/>
    </row>
    <row r="45" spans="2:58" ht="20.25" customHeight="1" x14ac:dyDescent="0.4">
      <c r="B45" s="547"/>
      <c r="C45" s="314"/>
      <c r="D45" s="315"/>
      <c r="E45" s="316"/>
      <c r="F45" s="92">
        <f>C43</f>
        <v>0</v>
      </c>
      <c r="G45" s="410"/>
      <c r="H45" s="367"/>
      <c r="I45" s="365"/>
      <c r="J45" s="365"/>
      <c r="K45" s="366"/>
      <c r="L45" s="411"/>
      <c r="M45" s="390"/>
      <c r="N45" s="390"/>
      <c r="O45" s="391"/>
      <c r="P45" s="539" t="s">
        <v>50</v>
      </c>
      <c r="Q45" s="540"/>
      <c r="R45" s="541"/>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42">
        <f>IF($BB$3="４週",SUM(S45:AT45),IF($BB$3="暦月",SUM(S45:AW45),""))</f>
        <v>0</v>
      </c>
      <c r="AY45" s="543"/>
      <c r="AZ45" s="544">
        <f>IF($BB$3="４週",AX45/4,IF($BB$3="暦月",勤務表!AX45/(勤務表!$BB$8/7),""))</f>
        <v>0</v>
      </c>
      <c r="BA45" s="545"/>
      <c r="BB45" s="418"/>
      <c r="BC45" s="419"/>
      <c r="BD45" s="419"/>
      <c r="BE45" s="419"/>
      <c r="BF45" s="420"/>
    </row>
    <row r="46" spans="2:58" ht="20.25" customHeight="1" x14ac:dyDescent="0.4">
      <c r="B46" s="547">
        <f>B43+1</f>
        <v>9</v>
      </c>
      <c r="C46" s="308"/>
      <c r="D46" s="309"/>
      <c r="E46" s="310"/>
      <c r="F46" s="114"/>
      <c r="G46" s="361"/>
      <c r="H46" s="364"/>
      <c r="I46" s="365"/>
      <c r="J46" s="365"/>
      <c r="K46" s="366"/>
      <c r="L46" s="371"/>
      <c r="M46" s="372"/>
      <c r="N46" s="372"/>
      <c r="O46" s="373"/>
      <c r="P46" s="612" t="s">
        <v>49</v>
      </c>
      <c r="Q46" s="613"/>
      <c r="R46" s="614"/>
      <c r="S46" s="271"/>
      <c r="T46" s="270"/>
      <c r="U46" s="270"/>
      <c r="V46" s="270"/>
      <c r="W46" s="270"/>
      <c r="X46" s="270"/>
      <c r="Y46" s="272"/>
      <c r="Z46" s="271"/>
      <c r="AA46" s="270"/>
      <c r="AB46" s="270"/>
      <c r="AC46" s="270"/>
      <c r="AD46" s="270"/>
      <c r="AE46" s="270"/>
      <c r="AF46" s="272"/>
      <c r="AG46" s="271"/>
      <c r="AH46" s="270"/>
      <c r="AI46" s="270"/>
      <c r="AJ46" s="270"/>
      <c r="AK46" s="270"/>
      <c r="AL46" s="270"/>
      <c r="AM46" s="272"/>
      <c r="AN46" s="271"/>
      <c r="AO46" s="270"/>
      <c r="AP46" s="270"/>
      <c r="AQ46" s="270"/>
      <c r="AR46" s="270"/>
      <c r="AS46" s="270"/>
      <c r="AT46" s="272"/>
      <c r="AU46" s="271"/>
      <c r="AV46" s="270"/>
      <c r="AW46" s="270"/>
      <c r="AX46" s="608"/>
      <c r="AY46" s="609"/>
      <c r="AZ46" s="610"/>
      <c r="BA46" s="611"/>
      <c r="BB46" s="412"/>
      <c r="BC46" s="413"/>
      <c r="BD46" s="413"/>
      <c r="BE46" s="413"/>
      <c r="BF46" s="414"/>
    </row>
    <row r="47" spans="2:58" ht="20.25" customHeight="1" x14ac:dyDescent="0.4">
      <c r="B47" s="547"/>
      <c r="C47" s="311"/>
      <c r="D47" s="312"/>
      <c r="E47" s="313"/>
      <c r="F47" s="92"/>
      <c r="G47" s="362"/>
      <c r="H47" s="367"/>
      <c r="I47" s="365"/>
      <c r="J47" s="365"/>
      <c r="K47" s="366"/>
      <c r="L47" s="374"/>
      <c r="M47" s="375"/>
      <c r="N47" s="375"/>
      <c r="O47" s="376"/>
      <c r="P47" s="532" t="s">
        <v>15</v>
      </c>
      <c r="Q47" s="533"/>
      <c r="R47" s="534"/>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35">
        <f>IF($BB$3="４週",SUM(S47:AT47),IF($BB$3="暦月",SUM(S47:AW47),""))</f>
        <v>0</v>
      </c>
      <c r="AY47" s="536"/>
      <c r="AZ47" s="537">
        <f>IF($BB$3="４週",AX47/4,IF($BB$3="暦月",勤務表!AX47/(勤務表!$BB$8/7),""))</f>
        <v>0</v>
      </c>
      <c r="BA47" s="538"/>
      <c r="BB47" s="415"/>
      <c r="BC47" s="416"/>
      <c r="BD47" s="416"/>
      <c r="BE47" s="416"/>
      <c r="BF47" s="417"/>
    </row>
    <row r="48" spans="2:58" ht="20.25" customHeight="1" x14ac:dyDescent="0.4">
      <c r="B48" s="547"/>
      <c r="C48" s="314"/>
      <c r="D48" s="315"/>
      <c r="E48" s="316"/>
      <c r="F48" s="92">
        <f>C46</f>
        <v>0</v>
      </c>
      <c r="G48" s="410"/>
      <c r="H48" s="367"/>
      <c r="I48" s="365"/>
      <c r="J48" s="365"/>
      <c r="K48" s="366"/>
      <c r="L48" s="411"/>
      <c r="M48" s="390"/>
      <c r="N48" s="390"/>
      <c r="O48" s="391"/>
      <c r="P48" s="539" t="s">
        <v>50</v>
      </c>
      <c r="Q48" s="540"/>
      <c r="R48" s="541"/>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42">
        <f>IF($BB$3="４週",SUM(S48:AT48),IF($BB$3="暦月",SUM(S48:AW48),""))</f>
        <v>0</v>
      </c>
      <c r="AY48" s="543"/>
      <c r="AZ48" s="544">
        <f>IF($BB$3="４週",AX48/4,IF($BB$3="暦月",勤務表!AX48/(勤務表!$BB$8/7),""))</f>
        <v>0</v>
      </c>
      <c r="BA48" s="545"/>
      <c r="BB48" s="418"/>
      <c r="BC48" s="419"/>
      <c r="BD48" s="419"/>
      <c r="BE48" s="419"/>
      <c r="BF48" s="420"/>
    </row>
    <row r="49" spans="2:58" ht="20.25" customHeight="1" x14ac:dyDescent="0.4">
      <c r="B49" s="547">
        <f>B46+1</f>
        <v>10</v>
      </c>
      <c r="C49" s="308"/>
      <c r="D49" s="309"/>
      <c r="E49" s="310"/>
      <c r="F49" s="114"/>
      <c r="G49" s="361"/>
      <c r="H49" s="364"/>
      <c r="I49" s="365"/>
      <c r="J49" s="365"/>
      <c r="K49" s="366"/>
      <c r="L49" s="371"/>
      <c r="M49" s="372"/>
      <c r="N49" s="372"/>
      <c r="O49" s="373"/>
      <c r="P49" s="612" t="s">
        <v>49</v>
      </c>
      <c r="Q49" s="613"/>
      <c r="R49" s="614"/>
      <c r="S49" s="271"/>
      <c r="T49" s="270"/>
      <c r="U49" s="270"/>
      <c r="V49" s="270"/>
      <c r="W49" s="270"/>
      <c r="X49" s="270"/>
      <c r="Y49" s="272"/>
      <c r="Z49" s="271"/>
      <c r="AA49" s="270"/>
      <c r="AB49" s="270"/>
      <c r="AC49" s="270"/>
      <c r="AD49" s="270"/>
      <c r="AE49" s="270"/>
      <c r="AF49" s="272"/>
      <c r="AG49" s="271"/>
      <c r="AH49" s="270"/>
      <c r="AI49" s="270"/>
      <c r="AJ49" s="270"/>
      <c r="AK49" s="270"/>
      <c r="AL49" s="270"/>
      <c r="AM49" s="272"/>
      <c r="AN49" s="271"/>
      <c r="AO49" s="270"/>
      <c r="AP49" s="270"/>
      <c r="AQ49" s="270"/>
      <c r="AR49" s="270"/>
      <c r="AS49" s="270"/>
      <c r="AT49" s="272"/>
      <c r="AU49" s="271"/>
      <c r="AV49" s="270"/>
      <c r="AW49" s="270"/>
      <c r="AX49" s="608"/>
      <c r="AY49" s="609"/>
      <c r="AZ49" s="610"/>
      <c r="BA49" s="611"/>
      <c r="BB49" s="412"/>
      <c r="BC49" s="413"/>
      <c r="BD49" s="413"/>
      <c r="BE49" s="413"/>
      <c r="BF49" s="414"/>
    </row>
    <row r="50" spans="2:58" ht="20.25" customHeight="1" x14ac:dyDescent="0.4">
      <c r="B50" s="547"/>
      <c r="C50" s="311"/>
      <c r="D50" s="312"/>
      <c r="E50" s="313"/>
      <c r="F50" s="92"/>
      <c r="G50" s="362"/>
      <c r="H50" s="367"/>
      <c r="I50" s="365"/>
      <c r="J50" s="365"/>
      <c r="K50" s="366"/>
      <c r="L50" s="374"/>
      <c r="M50" s="375"/>
      <c r="N50" s="375"/>
      <c r="O50" s="376"/>
      <c r="P50" s="532" t="s">
        <v>15</v>
      </c>
      <c r="Q50" s="533"/>
      <c r="R50" s="534"/>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35">
        <f>IF($BB$3="４週",SUM(S50:AT50),IF($BB$3="暦月",SUM(S50:AW50),""))</f>
        <v>0</v>
      </c>
      <c r="AY50" s="536"/>
      <c r="AZ50" s="537">
        <f>IF($BB$3="４週",AX50/4,IF($BB$3="暦月",勤務表!AX50/(勤務表!$BB$8/7),""))</f>
        <v>0</v>
      </c>
      <c r="BA50" s="538"/>
      <c r="BB50" s="415"/>
      <c r="BC50" s="416"/>
      <c r="BD50" s="416"/>
      <c r="BE50" s="416"/>
      <c r="BF50" s="417"/>
    </row>
    <row r="51" spans="2:58" ht="20.25" customHeight="1" x14ac:dyDescent="0.4">
      <c r="B51" s="547"/>
      <c r="C51" s="314"/>
      <c r="D51" s="315"/>
      <c r="E51" s="316"/>
      <c r="F51" s="92">
        <f>C49</f>
        <v>0</v>
      </c>
      <c r="G51" s="410"/>
      <c r="H51" s="367"/>
      <c r="I51" s="365"/>
      <c r="J51" s="365"/>
      <c r="K51" s="366"/>
      <c r="L51" s="411"/>
      <c r="M51" s="390"/>
      <c r="N51" s="390"/>
      <c r="O51" s="391"/>
      <c r="P51" s="539" t="s">
        <v>50</v>
      </c>
      <c r="Q51" s="540"/>
      <c r="R51" s="541"/>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42">
        <f>IF($BB$3="４週",SUM(S51:AT51),IF($BB$3="暦月",SUM(S51:AW51),""))</f>
        <v>0</v>
      </c>
      <c r="AY51" s="543"/>
      <c r="AZ51" s="544">
        <f>IF($BB$3="４週",AX51/4,IF($BB$3="暦月",勤務表!AX51/(勤務表!$BB$8/7),""))</f>
        <v>0</v>
      </c>
      <c r="BA51" s="545"/>
      <c r="BB51" s="418"/>
      <c r="BC51" s="419"/>
      <c r="BD51" s="419"/>
      <c r="BE51" s="419"/>
      <c r="BF51" s="420"/>
    </row>
    <row r="52" spans="2:58" ht="20.25" customHeight="1" x14ac:dyDescent="0.4">
      <c r="B52" s="547">
        <f>B49+1</f>
        <v>11</v>
      </c>
      <c r="C52" s="308"/>
      <c r="D52" s="309"/>
      <c r="E52" s="310"/>
      <c r="F52" s="114"/>
      <c r="G52" s="361"/>
      <c r="H52" s="364"/>
      <c r="I52" s="365"/>
      <c r="J52" s="365"/>
      <c r="K52" s="366"/>
      <c r="L52" s="371"/>
      <c r="M52" s="372"/>
      <c r="N52" s="372"/>
      <c r="O52" s="373"/>
      <c r="P52" s="612" t="s">
        <v>49</v>
      </c>
      <c r="Q52" s="613"/>
      <c r="R52" s="614"/>
      <c r="S52" s="271"/>
      <c r="T52" s="270"/>
      <c r="U52" s="270"/>
      <c r="V52" s="270"/>
      <c r="W52" s="270"/>
      <c r="X52" s="270"/>
      <c r="Y52" s="272"/>
      <c r="Z52" s="271"/>
      <c r="AA52" s="270"/>
      <c r="AB52" s="270"/>
      <c r="AC52" s="270"/>
      <c r="AD52" s="270"/>
      <c r="AE52" s="270"/>
      <c r="AF52" s="272"/>
      <c r="AG52" s="271"/>
      <c r="AH52" s="270"/>
      <c r="AI52" s="270"/>
      <c r="AJ52" s="270"/>
      <c r="AK52" s="270"/>
      <c r="AL52" s="270"/>
      <c r="AM52" s="272"/>
      <c r="AN52" s="271"/>
      <c r="AO52" s="270"/>
      <c r="AP52" s="270"/>
      <c r="AQ52" s="270"/>
      <c r="AR52" s="270"/>
      <c r="AS52" s="270"/>
      <c r="AT52" s="272"/>
      <c r="AU52" s="271"/>
      <c r="AV52" s="270"/>
      <c r="AW52" s="270"/>
      <c r="AX52" s="608"/>
      <c r="AY52" s="609"/>
      <c r="AZ52" s="610"/>
      <c r="BA52" s="611"/>
      <c r="BB52" s="412"/>
      <c r="BC52" s="413"/>
      <c r="BD52" s="413"/>
      <c r="BE52" s="413"/>
      <c r="BF52" s="414"/>
    </row>
    <row r="53" spans="2:58" ht="20.25" customHeight="1" x14ac:dyDescent="0.4">
      <c r="B53" s="547"/>
      <c r="C53" s="311"/>
      <c r="D53" s="312"/>
      <c r="E53" s="313"/>
      <c r="F53" s="92"/>
      <c r="G53" s="362"/>
      <c r="H53" s="367"/>
      <c r="I53" s="365"/>
      <c r="J53" s="365"/>
      <c r="K53" s="366"/>
      <c r="L53" s="374"/>
      <c r="M53" s="375"/>
      <c r="N53" s="375"/>
      <c r="O53" s="376"/>
      <c r="P53" s="532" t="s">
        <v>15</v>
      </c>
      <c r="Q53" s="533"/>
      <c r="R53" s="534"/>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35">
        <f>IF($BB$3="４週",SUM(S53:AT53),IF($BB$3="暦月",SUM(S53:AW53),""))</f>
        <v>0</v>
      </c>
      <c r="AY53" s="536"/>
      <c r="AZ53" s="537">
        <f>IF($BB$3="４週",AX53/4,IF($BB$3="暦月",勤務表!AX53/(勤務表!$BB$8/7),""))</f>
        <v>0</v>
      </c>
      <c r="BA53" s="538"/>
      <c r="BB53" s="415"/>
      <c r="BC53" s="416"/>
      <c r="BD53" s="416"/>
      <c r="BE53" s="416"/>
      <c r="BF53" s="417"/>
    </row>
    <row r="54" spans="2:58" ht="20.25" customHeight="1" x14ac:dyDescent="0.4">
      <c r="B54" s="547"/>
      <c r="C54" s="314"/>
      <c r="D54" s="315"/>
      <c r="E54" s="316"/>
      <c r="F54" s="92">
        <f>C52</f>
        <v>0</v>
      </c>
      <c r="G54" s="410"/>
      <c r="H54" s="367"/>
      <c r="I54" s="365"/>
      <c r="J54" s="365"/>
      <c r="K54" s="366"/>
      <c r="L54" s="411"/>
      <c r="M54" s="390"/>
      <c r="N54" s="390"/>
      <c r="O54" s="391"/>
      <c r="P54" s="539" t="s">
        <v>50</v>
      </c>
      <c r="Q54" s="540"/>
      <c r="R54" s="541"/>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42">
        <f>IF($BB$3="４週",SUM(S54:AT54),IF($BB$3="暦月",SUM(S54:AW54),""))</f>
        <v>0</v>
      </c>
      <c r="AY54" s="543"/>
      <c r="AZ54" s="544">
        <f>IF($BB$3="４週",AX54/4,IF($BB$3="暦月",勤務表!AX54/(勤務表!$BB$8/7),""))</f>
        <v>0</v>
      </c>
      <c r="BA54" s="545"/>
      <c r="BB54" s="418"/>
      <c r="BC54" s="419"/>
      <c r="BD54" s="419"/>
      <c r="BE54" s="419"/>
      <c r="BF54" s="420"/>
    </row>
    <row r="55" spans="2:58" ht="20.25" customHeight="1" x14ac:dyDescent="0.4">
      <c r="B55" s="547">
        <f>B52+1</f>
        <v>12</v>
      </c>
      <c r="C55" s="308"/>
      <c r="D55" s="309"/>
      <c r="E55" s="310"/>
      <c r="F55" s="114"/>
      <c r="G55" s="361"/>
      <c r="H55" s="364"/>
      <c r="I55" s="365"/>
      <c r="J55" s="365"/>
      <c r="K55" s="366"/>
      <c r="L55" s="371"/>
      <c r="M55" s="372"/>
      <c r="N55" s="372"/>
      <c r="O55" s="373"/>
      <c r="P55" s="612" t="s">
        <v>49</v>
      </c>
      <c r="Q55" s="613"/>
      <c r="R55" s="614"/>
      <c r="S55" s="271"/>
      <c r="T55" s="270"/>
      <c r="U55" s="270"/>
      <c r="V55" s="270"/>
      <c r="W55" s="270"/>
      <c r="X55" s="270"/>
      <c r="Y55" s="272"/>
      <c r="Z55" s="271"/>
      <c r="AA55" s="270"/>
      <c r="AB55" s="270"/>
      <c r="AC55" s="270"/>
      <c r="AD55" s="270"/>
      <c r="AE55" s="270"/>
      <c r="AF55" s="272"/>
      <c r="AG55" s="271"/>
      <c r="AH55" s="270"/>
      <c r="AI55" s="270"/>
      <c r="AJ55" s="270"/>
      <c r="AK55" s="270"/>
      <c r="AL55" s="270"/>
      <c r="AM55" s="272"/>
      <c r="AN55" s="271"/>
      <c r="AO55" s="270"/>
      <c r="AP55" s="270"/>
      <c r="AQ55" s="270"/>
      <c r="AR55" s="270"/>
      <c r="AS55" s="270"/>
      <c r="AT55" s="272"/>
      <c r="AU55" s="271"/>
      <c r="AV55" s="270"/>
      <c r="AW55" s="270"/>
      <c r="AX55" s="608"/>
      <c r="AY55" s="609"/>
      <c r="AZ55" s="610"/>
      <c r="BA55" s="611"/>
      <c r="BB55" s="387"/>
      <c r="BC55" s="372"/>
      <c r="BD55" s="372"/>
      <c r="BE55" s="372"/>
      <c r="BF55" s="373"/>
    </row>
    <row r="56" spans="2:58" ht="20.25" customHeight="1" x14ac:dyDescent="0.4">
      <c r="B56" s="547"/>
      <c r="C56" s="311"/>
      <c r="D56" s="312"/>
      <c r="E56" s="313"/>
      <c r="F56" s="92"/>
      <c r="G56" s="362"/>
      <c r="H56" s="367"/>
      <c r="I56" s="365"/>
      <c r="J56" s="365"/>
      <c r="K56" s="366"/>
      <c r="L56" s="374"/>
      <c r="M56" s="375"/>
      <c r="N56" s="375"/>
      <c r="O56" s="376"/>
      <c r="P56" s="532" t="s">
        <v>15</v>
      </c>
      <c r="Q56" s="533"/>
      <c r="R56" s="534"/>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35">
        <f>IF($BB$3="４週",SUM(S56:AT56),IF($BB$3="暦月",SUM(S56:AW56),""))</f>
        <v>0</v>
      </c>
      <c r="AY56" s="536"/>
      <c r="AZ56" s="537">
        <f>IF($BB$3="４週",AX56/4,IF($BB$3="暦月",勤務表!AX56/(勤務表!$BB$8/7),""))</f>
        <v>0</v>
      </c>
      <c r="BA56" s="538"/>
      <c r="BB56" s="388"/>
      <c r="BC56" s="375"/>
      <c r="BD56" s="375"/>
      <c r="BE56" s="375"/>
      <c r="BF56" s="376"/>
    </row>
    <row r="57" spans="2:58" ht="20.25" customHeight="1" x14ac:dyDescent="0.4">
      <c r="B57" s="547"/>
      <c r="C57" s="314"/>
      <c r="D57" s="315"/>
      <c r="E57" s="316"/>
      <c r="F57" s="92">
        <f>C55</f>
        <v>0</v>
      </c>
      <c r="G57" s="410"/>
      <c r="H57" s="367"/>
      <c r="I57" s="365"/>
      <c r="J57" s="365"/>
      <c r="K57" s="366"/>
      <c r="L57" s="411"/>
      <c r="M57" s="390"/>
      <c r="N57" s="390"/>
      <c r="O57" s="391"/>
      <c r="P57" s="539" t="s">
        <v>50</v>
      </c>
      <c r="Q57" s="540"/>
      <c r="R57" s="541"/>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42">
        <f>IF($BB$3="４週",SUM(S57:AT57),IF($BB$3="暦月",SUM(S57:AW57),""))</f>
        <v>0</v>
      </c>
      <c r="AY57" s="543"/>
      <c r="AZ57" s="544">
        <f>IF($BB$3="４週",AX57/4,IF($BB$3="暦月",勤務表!AX57/(勤務表!$BB$8/7),""))</f>
        <v>0</v>
      </c>
      <c r="BA57" s="545"/>
      <c r="BB57" s="389"/>
      <c r="BC57" s="390"/>
      <c r="BD57" s="390"/>
      <c r="BE57" s="390"/>
      <c r="BF57" s="391"/>
    </row>
    <row r="58" spans="2:58" ht="20.25" customHeight="1" x14ac:dyDescent="0.4">
      <c r="B58" s="547">
        <f>B55+1</f>
        <v>13</v>
      </c>
      <c r="C58" s="308"/>
      <c r="D58" s="309"/>
      <c r="E58" s="310"/>
      <c r="F58" s="114"/>
      <c r="G58" s="361"/>
      <c r="H58" s="364"/>
      <c r="I58" s="365"/>
      <c r="J58" s="365"/>
      <c r="K58" s="366"/>
      <c r="L58" s="371"/>
      <c r="M58" s="372"/>
      <c r="N58" s="372"/>
      <c r="O58" s="373"/>
      <c r="P58" s="612" t="s">
        <v>49</v>
      </c>
      <c r="Q58" s="613"/>
      <c r="R58" s="614"/>
      <c r="S58" s="271"/>
      <c r="T58" s="270"/>
      <c r="U58" s="270"/>
      <c r="V58" s="270"/>
      <c r="W58" s="270"/>
      <c r="X58" s="270"/>
      <c r="Y58" s="272"/>
      <c r="Z58" s="271"/>
      <c r="AA58" s="270"/>
      <c r="AB58" s="270"/>
      <c r="AC58" s="270"/>
      <c r="AD58" s="270"/>
      <c r="AE58" s="270"/>
      <c r="AF58" s="272"/>
      <c r="AG58" s="271"/>
      <c r="AH58" s="270"/>
      <c r="AI58" s="270"/>
      <c r="AJ58" s="270"/>
      <c r="AK58" s="270"/>
      <c r="AL58" s="270"/>
      <c r="AM58" s="272"/>
      <c r="AN58" s="271"/>
      <c r="AO58" s="270"/>
      <c r="AP58" s="270"/>
      <c r="AQ58" s="270"/>
      <c r="AR58" s="270"/>
      <c r="AS58" s="270"/>
      <c r="AT58" s="272"/>
      <c r="AU58" s="271"/>
      <c r="AV58" s="270"/>
      <c r="AW58" s="270"/>
      <c r="AX58" s="608"/>
      <c r="AY58" s="609"/>
      <c r="AZ58" s="610"/>
      <c r="BA58" s="611"/>
      <c r="BB58" s="387"/>
      <c r="BC58" s="372"/>
      <c r="BD58" s="372"/>
      <c r="BE58" s="372"/>
      <c r="BF58" s="373"/>
    </row>
    <row r="59" spans="2:58" ht="20.25" customHeight="1" x14ac:dyDescent="0.4">
      <c r="B59" s="547"/>
      <c r="C59" s="311"/>
      <c r="D59" s="312"/>
      <c r="E59" s="313"/>
      <c r="F59" s="92"/>
      <c r="G59" s="362"/>
      <c r="H59" s="367"/>
      <c r="I59" s="365"/>
      <c r="J59" s="365"/>
      <c r="K59" s="366"/>
      <c r="L59" s="374"/>
      <c r="M59" s="375"/>
      <c r="N59" s="375"/>
      <c r="O59" s="376"/>
      <c r="P59" s="532" t="s">
        <v>15</v>
      </c>
      <c r="Q59" s="533"/>
      <c r="R59" s="534"/>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35">
        <f>IF($BB$3="４週",SUM(S59:AT59),IF($BB$3="暦月",SUM(S59:AW59),""))</f>
        <v>0</v>
      </c>
      <c r="AY59" s="536"/>
      <c r="AZ59" s="537">
        <f>IF($BB$3="４週",AX59/4,IF($BB$3="暦月",勤務表!AX59/(勤務表!$BB$8/7),""))</f>
        <v>0</v>
      </c>
      <c r="BA59" s="538"/>
      <c r="BB59" s="388"/>
      <c r="BC59" s="375"/>
      <c r="BD59" s="375"/>
      <c r="BE59" s="375"/>
      <c r="BF59" s="376"/>
    </row>
    <row r="60" spans="2:58" ht="20.25" customHeight="1" x14ac:dyDescent="0.4">
      <c r="B60" s="547"/>
      <c r="C60" s="314"/>
      <c r="D60" s="315"/>
      <c r="E60" s="316"/>
      <c r="F60" s="117">
        <f>C58</f>
        <v>0</v>
      </c>
      <c r="G60" s="410"/>
      <c r="H60" s="367"/>
      <c r="I60" s="365"/>
      <c r="J60" s="365"/>
      <c r="K60" s="366"/>
      <c r="L60" s="411"/>
      <c r="M60" s="390"/>
      <c r="N60" s="390"/>
      <c r="O60" s="391"/>
      <c r="P60" s="539" t="s">
        <v>50</v>
      </c>
      <c r="Q60" s="540"/>
      <c r="R60" s="541"/>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42">
        <f>IF($BB$3="４週",SUM(S60:AT60),IF($BB$3="暦月",SUM(S60:AW60),""))</f>
        <v>0</v>
      </c>
      <c r="AY60" s="543"/>
      <c r="AZ60" s="544">
        <f>IF($BB$3="４週",AX60/4,IF($BB$3="暦月",勤務表!AX60/(勤務表!$BB$8/7),""))</f>
        <v>0</v>
      </c>
      <c r="BA60" s="545"/>
      <c r="BB60" s="389"/>
      <c r="BC60" s="390"/>
      <c r="BD60" s="390"/>
      <c r="BE60" s="390"/>
      <c r="BF60" s="391"/>
    </row>
    <row r="61" spans="2:58" ht="20.25" customHeight="1" x14ac:dyDescent="0.4">
      <c r="B61" s="619">
        <f>B58+1</f>
        <v>14</v>
      </c>
      <c r="C61" s="311"/>
      <c r="D61" s="312"/>
      <c r="E61" s="313"/>
      <c r="F61" s="116"/>
      <c r="G61" s="620"/>
      <c r="H61" s="621"/>
      <c r="I61" s="622"/>
      <c r="J61" s="622"/>
      <c r="K61" s="623"/>
      <c r="L61" s="374"/>
      <c r="M61" s="375"/>
      <c r="N61" s="375"/>
      <c r="O61" s="376"/>
      <c r="P61" s="624" t="s">
        <v>49</v>
      </c>
      <c r="Q61" s="625"/>
      <c r="R61" s="626"/>
      <c r="S61" s="271"/>
      <c r="T61" s="270"/>
      <c r="U61" s="270"/>
      <c r="V61" s="270"/>
      <c r="W61" s="270"/>
      <c r="X61" s="270"/>
      <c r="Y61" s="272"/>
      <c r="Z61" s="271"/>
      <c r="AA61" s="270"/>
      <c r="AB61" s="270"/>
      <c r="AC61" s="270"/>
      <c r="AD61" s="270"/>
      <c r="AE61" s="270"/>
      <c r="AF61" s="272"/>
      <c r="AG61" s="271"/>
      <c r="AH61" s="270"/>
      <c r="AI61" s="270"/>
      <c r="AJ61" s="270"/>
      <c r="AK61" s="270"/>
      <c r="AL61" s="270"/>
      <c r="AM61" s="272"/>
      <c r="AN61" s="271"/>
      <c r="AO61" s="270"/>
      <c r="AP61" s="270"/>
      <c r="AQ61" s="270"/>
      <c r="AR61" s="270"/>
      <c r="AS61" s="270"/>
      <c r="AT61" s="272"/>
      <c r="AU61" s="271"/>
      <c r="AV61" s="270"/>
      <c r="AW61" s="270"/>
      <c r="AX61" s="615"/>
      <c r="AY61" s="616"/>
      <c r="AZ61" s="617"/>
      <c r="BA61" s="618"/>
      <c r="BB61" s="388"/>
      <c r="BC61" s="375"/>
      <c r="BD61" s="375"/>
      <c r="BE61" s="375"/>
      <c r="BF61" s="376"/>
    </row>
    <row r="62" spans="2:58" ht="20.25" customHeight="1" x14ac:dyDescent="0.4">
      <c r="B62" s="547"/>
      <c r="C62" s="311"/>
      <c r="D62" s="312"/>
      <c r="E62" s="313"/>
      <c r="F62" s="92"/>
      <c r="G62" s="362"/>
      <c r="H62" s="367"/>
      <c r="I62" s="365"/>
      <c r="J62" s="365"/>
      <c r="K62" s="366"/>
      <c r="L62" s="374"/>
      <c r="M62" s="375"/>
      <c r="N62" s="375"/>
      <c r="O62" s="376"/>
      <c r="P62" s="532" t="s">
        <v>15</v>
      </c>
      <c r="Q62" s="533"/>
      <c r="R62" s="534"/>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35">
        <f>IF($BB$3="４週",SUM(S62:AT62),IF($BB$3="暦月",SUM(S62:AW62),""))</f>
        <v>0</v>
      </c>
      <c r="AY62" s="536"/>
      <c r="AZ62" s="537">
        <f>IF($BB$3="４週",AX62/4,IF($BB$3="暦月",勤務表!AX62/(勤務表!$BB$8/7),""))</f>
        <v>0</v>
      </c>
      <c r="BA62" s="538"/>
      <c r="BB62" s="388"/>
      <c r="BC62" s="375"/>
      <c r="BD62" s="375"/>
      <c r="BE62" s="375"/>
      <c r="BF62" s="376"/>
    </row>
    <row r="63" spans="2:58" ht="20.25" customHeight="1" x14ac:dyDescent="0.4">
      <c r="B63" s="547"/>
      <c r="C63" s="314"/>
      <c r="D63" s="315"/>
      <c r="E63" s="316"/>
      <c r="F63" s="117">
        <f>C61</f>
        <v>0</v>
      </c>
      <c r="G63" s="410"/>
      <c r="H63" s="367"/>
      <c r="I63" s="365"/>
      <c r="J63" s="365"/>
      <c r="K63" s="366"/>
      <c r="L63" s="411"/>
      <c r="M63" s="390"/>
      <c r="N63" s="390"/>
      <c r="O63" s="391"/>
      <c r="P63" s="539" t="s">
        <v>50</v>
      </c>
      <c r="Q63" s="540"/>
      <c r="R63" s="541"/>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42">
        <f>IF($BB$3="４週",SUM(S63:AT63),IF($BB$3="暦月",SUM(S63:AW63),""))</f>
        <v>0</v>
      </c>
      <c r="AY63" s="543"/>
      <c r="AZ63" s="544">
        <f>IF($BB$3="４週",AX63/4,IF($BB$3="暦月",勤務表!AX63/(勤務表!$BB$8/7),""))</f>
        <v>0</v>
      </c>
      <c r="BA63" s="545"/>
      <c r="BB63" s="389"/>
      <c r="BC63" s="390"/>
      <c r="BD63" s="390"/>
      <c r="BE63" s="390"/>
      <c r="BF63" s="391"/>
    </row>
    <row r="64" spans="2:58" ht="20.25" customHeight="1" x14ac:dyDescent="0.4">
      <c r="B64" s="547">
        <f>B61+1</f>
        <v>15</v>
      </c>
      <c r="C64" s="308"/>
      <c r="D64" s="309"/>
      <c r="E64" s="310"/>
      <c r="F64" s="114"/>
      <c r="G64" s="361"/>
      <c r="H64" s="364"/>
      <c r="I64" s="365"/>
      <c r="J64" s="365"/>
      <c r="K64" s="366"/>
      <c r="L64" s="371"/>
      <c r="M64" s="372"/>
      <c r="N64" s="372"/>
      <c r="O64" s="373"/>
      <c r="P64" s="612" t="s">
        <v>49</v>
      </c>
      <c r="Q64" s="613"/>
      <c r="R64" s="614"/>
      <c r="S64" s="271"/>
      <c r="T64" s="270"/>
      <c r="U64" s="270"/>
      <c r="V64" s="270"/>
      <c r="W64" s="270"/>
      <c r="X64" s="270"/>
      <c r="Y64" s="272"/>
      <c r="Z64" s="271"/>
      <c r="AA64" s="270"/>
      <c r="AB64" s="270"/>
      <c r="AC64" s="270"/>
      <c r="AD64" s="270"/>
      <c r="AE64" s="270"/>
      <c r="AF64" s="272"/>
      <c r="AG64" s="271"/>
      <c r="AH64" s="270"/>
      <c r="AI64" s="270"/>
      <c r="AJ64" s="270"/>
      <c r="AK64" s="270"/>
      <c r="AL64" s="270"/>
      <c r="AM64" s="272"/>
      <c r="AN64" s="271"/>
      <c r="AO64" s="270"/>
      <c r="AP64" s="270"/>
      <c r="AQ64" s="270"/>
      <c r="AR64" s="270"/>
      <c r="AS64" s="270"/>
      <c r="AT64" s="272"/>
      <c r="AU64" s="271"/>
      <c r="AV64" s="270"/>
      <c r="AW64" s="270"/>
      <c r="AX64" s="608"/>
      <c r="AY64" s="609"/>
      <c r="AZ64" s="610"/>
      <c r="BA64" s="611"/>
      <c r="BB64" s="387"/>
      <c r="BC64" s="372"/>
      <c r="BD64" s="372"/>
      <c r="BE64" s="372"/>
      <c r="BF64" s="373"/>
    </row>
    <row r="65" spans="2:58" ht="20.25" customHeight="1" x14ac:dyDescent="0.4">
      <c r="B65" s="547"/>
      <c r="C65" s="311"/>
      <c r="D65" s="312"/>
      <c r="E65" s="313"/>
      <c r="F65" s="92"/>
      <c r="G65" s="362"/>
      <c r="H65" s="367"/>
      <c r="I65" s="365"/>
      <c r="J65" s="365"/>
      <c r="K65" s="366"/>
      <c r="L65" s="374"/>
      <c r="M65" s="375"/>
      <c r="N65" s="375"/>
      <c r="O65" s="376"/>
      <c r="P65" s="532" t="s">
        <v>15</v>
      </c>
      <c r="Q65" s="533"/>
      <c r="R65" s="534"/>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35">
        <f>IF($BB$3="４週",SUM(S65:AT65),IF($BB$3="暦月",SUM(S65:AW65),""))</f>
        <v>0</v>
      </c>
      <c r="AY65" s="536"/>
      <c r="AZ65" s="537">
        <f>IF($BB$3="４週",AX65/4,IF($BB$3="暦月",勤務表!AX65/(勤務表!$BB$8/7),""))</f>
        <v>0</v>
      </c>
      <c r="BA65" s="538"/>
      <c r="BB65" s="388"/>
      <c r="BC65" s="375"/>
      <c r="BD65" s="375"/>
      <c r="BE65" s="375"/>
      <c r="BF65" s="376"/>
    </row>
    <row r="66" spans="2:58" ht="20.25" customHeight="1" x14ac:dyDescent="0.4">
      <c r="B66" s="547"/>
      <c r="C66" s="314"/>
      <c r="D66" s="315"/>
      <c r="E66" s="316"/>
      <c r="F66" s="117">
        <f>C64</f>
        <v>0</v>
      </c>
      <c r="G66" s="410"/>
      <c r="H66" s="367"/>
      <c r="I66" s="365"/>
      <c r="J66" s="365"/>
      <c r="K66" s="366"/>
      <c r="L66" s="411"/>
      <c r="M66" s="390"/>
      <c r="N66" s="390"/>
      <c r="O66" s="391"/>
      <c r="P66" s="539" t="s">
        <v>50</v>
      </c>
      <c r="Q66" s="540"/>
      <c r="R66" s="541"/>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42">
        <f>IF($BB$3="４週",SUM(S66:AT66),IF($BB$3="暦月",SUM(S66:AW66),""))</f>
        <v>0</v>
      </c>
      <c r="AY66" s="543"/>
      <c r="AZ66" s="544">
        <f>IF($BB$3="４週",AX66/4,IF($BB$3="暦月",勤務表!AX66/(勤務表!$BB$8/7),""))</f>
        <v>0</v>
      </c>
      <c r="BA66" s="545"/>
      <c r="BB66" s="389"/>
      <c r="BC66" s="390"/>
      <c r="BD66" s="390"/>
      <c r="BE66" s="390"/>
      <c r="BF66" s="391"/>
    </row>
    <row r="67" spans="2:58" ht="20.25" customHeight="1" x14ac:dyDescent="0.4">
      <c r="B67" s="547">
        <f>B64+1</f>
        <v>16</v>
      </c>
      <c r="C67" s="308"/>
      <c r="D67" s="309"/>
      <c r="E67" s="310"/>
      <c r="F67" s="114"/>
      <c r="G67" s="361"/>
      <c r="H67" s="364"/>
      <c r="I67" s="365"/>
      <c r="J67" s="365"/>
      <c r="K67" s="366"/>
      <c r="L67" s="371"/>
      <c r="M67" s="372"/>
      <c r="N67" s="372"/>
      <c r="O67" s="373"/>
      <c r="P67" s="612" t="s">
        <v>49</v>
      </c>
      <c r="Q67" s="613"/>
      <c r="R67" s="614"/>
      <c r="S67" s="271"/>
      <c r="T67" s="270"/>
      <c r="U67" s="270"/>
      <c r="V67" s="270"/>
      <c r="W67" s="270"/>
      <c r="X67" s="270"/>
      <c r="Y67" s="272"/>
      <c r="Z67" s="271"/>
      <c r="AA67" s="270"/>
      <c r="AB67" s="270"/>
      <c r="AC67" s="270"/>
      <c r="AD67" s="270"/>
      <c r="AE67" s="270"/>
      <c r="AF67" s="272"/>
      <c r="AG67" s="271"/>
      <c r="AH67" s="270"/>
      <c r="AI67" s="270"/>
      <c r="AJ67" s="270"/>
      <c r="AK67" s="270"/>
      <c r="AL67" s="270"/>
      <c r="AM67" s="272"/>
      <c r="AN67" s="271"/>
      <c r="AO67" s="270"/>
      <c r="AP67" s="270"/>
      <c r="AQ67" s="270"/>
      <c r="AR67" s="270"/>
      <c r="AS67" s="270"/>
      <c r="AT67" s="272"/>
      <c r="AU67" s="271"/>
      <c r="AV67" s="270"/>
      <c r="AW67" s="270"/>
      <c r="AX67" s="608"/>
      <c r="AY67" s="609"/>
      <c r="AZ67" s="610"/>
      <c r="BA67" s="611"/>
      <c r="BB67" s="387"/>
      <c r="BC67" s="372"/>
      <c r="BD67" s="372"/>
      <c r="BE67" s="372"/>
      <c r="BF67" s="373"/>
    </row>
    <row r="68" spans="2:58" ht="20.25" customHeight="1" x14ac:dyDescent="0.4">
      <c r="B68" s="547"/>
      <c r="C68" s="311"/>
      <c r="D68" s="312"/>
      <c r="E68" s="313"/>
      <c r="F68" s="92"/>
      <c r="G68" s="362"/>
      <c r="H68" s="367"/>
      <c r="I68" s="365"/>
      <c r="J68" s="365"/>
      <c r="K68" s="366"/>
      <c r="L68" s="374"/>
      <c r="M68" s="375"/>
      <c r="N68" s="375"/>
      <c r="O68" s="376"/>
      <c r="P68" s="532" t="s">
        <v>15</v>
      </c>
      <c r="Q68" s="533"/>
      <c r="R68" s="534"/>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35">
        <f>IF($BB$3="４週",SUM(S68:AT68),IF($BB$3="暦月",SUM(S68:AW68),""))</f>
        <v>0</v>
      </c>
      <c r="AY68" s="536"/>
      <c r="AZ68" s="537">
        <f>IF($BB$3="４週",AX68/4,IF($BB$3="暦月",勤務表!AX68/(勤務表!$BB$8/7),""))</f>
        <v>0</v>
      </c>
      <c r="BA68" s="538"/>
      <c r="BB68" s="388"/>
      <c r="BC68" s="375"/>
      <c r="BD68" s="375"/>
      <c r="BE68" s="375"/>
      <c r="BF68" s="376"/>
    </row>
    <row r="69" spans="2:58" ht="20.25" customHeight="1" x14ac:dyDescent="0.4">
      <c r="B69" s="547"/>
      <c r="C69" s="314"/>
      <c r="D69" s="315"/>
      <c r="E69" s="316"/>
      <c r="F69" s="117">
        <f>C67</f>
        <v>0</v>
      </c>
      <c r="G69" s="410"/>
      <c r="H69" s="367"/>
      <c r="I69" s="365"/>
      <c r="J69" s="365"/>
      <c r="K69" s="366"/>
      <c r="L69" s="411"/>
      <c r="M69" s="390"/>
      <c r="N69" s="390"/>
      <c r="O69" s="391"/>
      <c r="P69" s="539" t="s">
        <v>50</v>
      </c>
      <c r="Q69" s="540"/>
      <c r="R69" s="541"/>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42">
        <f>IF($BB$3="４週",SUM(S69:AT69),IF($BB$3="暦月",SUM(S69:AW69),""))</f>
        <v>0</v>
      </c>
      <c r="AY69" s="543"/>
      <c r="AZ69" s="544">
        <f>IF($BB$3="４週",AX69/4,IF($BB$3="暦月",勤務表!AX69/(勤務表!$BB$8/7),""))</f>
        <v>0</v>
      </c>
      <c r="BA69" s="545"/>
      <c r="BB69" s="389"/>
      <c r="BC69" s="390"/>
      <c r="BD69" s="390"/>
      <c r="BE69" s="390"/>
      <c r="BF69" s="391"/>
    </row>
    <row r="70" spans="2:58" ht="20.25" customHeight="1" x14ac:dyDescent="0.4">
      <c r="B70" s="547">
        <f>B67+1</f>
        <v>17</v>
      </c>
      <c r="C70" s="308"/>
      <c r="D70" s="309"/>
      <c r="E70" s="310"/>
      <c r="F70" s="114"/>
      <c r="G70" s="361"/>
      <c r="H70" s="364"/>
      <c r="I70" s="365"/>
      <c r="J70" s="365"/>
      <c r="K70" s="366"/>
      <c r="L70" s="371"/>
      <c r="M70" s="372"/>
      <c r="N70" s="372"/>
      <c r="O70" s="373"/>
      <c r="P70" s="612" t="s">
        <v>49</v>
      </c>
      <c r="Q70" s="613"/>
      <c r="R70" s="614"/>
      <c r="S70" s="271"/>
      <c r="T70" s="270"/>
      <c r="U70" s="270"/>
      <c r="V70" s="270"/>
      <c r="W70" s="270"/>
      <c r="X70" s="270"/>
      <c r="Y70" s="272"/>
      <c r="Z70" s="271"/>
      <c r="AA70" s="270"/>
      <c r="AB70" s="270"/>
      <c r="AC70" s="270"/>
      <c r="AD70" s="270"/>
      <c r="AE70" s="270"/>
      <c r="AF70" s="272"/>
      <c r="AG70" s="271"/>
      <c r="AH70" s="270"/>
      <c r="AI70" s="270"/>
      <c r="AJ70" s="270"/>
      <c r="AK70" s="270"/>
      <c r="AL70" s="270"/>
      <c r="AM70" s="272"/>
      <c r="AN70" s="271"/>
      <c r="AO70" s="270"/>
      <c r="AP70" s="270"/>
      <c r="AQ70" s="270"/>
      <c r="AR70" s="270"/>
      <c r="AS70" s="270"/>
      <c r="AT70" s="272"/>
      <c r="AU70" s="271"/>
      <c r="AV70" s="270"/>
      <c r="AW70" s="270"/>
      <c r="AX70" s="608"/>
      <c r="AY70" s="609"/>
      <c r="AZ70" s="610"/>
      <c r="BA70" s="611"/>
      <c r="BB70" s="387"/>
      <c r="BC70" s="372"/>
      <c r="BD70" s="372"/>
      <c r="BE70" s="372"/>
      <c r="BF70" s="373"/>
    </row>
    <row r="71" spans="2:58" ht="20.25" customHeight="1" x14ac:dyDescent="0.4">
      <c r="B71" s="547"/>
      <c r="C71" s="311"/>
      <c r="D71" s="312"/>
      <c r="E71" s="313"/>
      <c r="F71" s="92"/>
      <c r="G71" s="362"/>
      <c r="H71" s="367"/>
      <c r="I71" s="365"/>
      <c r="J71" s="365"/>
      <c r="K71" s="366"/>
      <c r="L71" s="374"/>
      <c r="M71" s="375"/>
      <c r="N71" s="375"/>
      <c r="O71" s="376"/>
      <c r="P71" s="532" t="s">
        <v>15</v>
      </c>
      <c r="Q71" s="533"/>
      <c r="R71" s="534"/>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35">
        <f>IF($BB$3="４週",SUM(S71:AT71),IF($BB$3="暦月",SUM(S71:AW71),""))</f>
        <v>0</v>
      </c>
      <c r="AY71" s="536"/>
      <c r="AZ71" s="537">
        <f>IF($BB$3="４週",AX71/4,IF($BB$3="暦月",勤務表!AX71/(勤務表!$BB$8/7),""))</f>
        <v>0</v>
      </c>
      <c r="BA71" s="538"/>
      <c r="BB71" s="388"/>
      <c r="BC71" s="375"/>
      <c r="BD71" s="375"/>
      <c r="BE71" s="375"/>
      <c r="BF71" s="376"/>
    </row>
    <row r="72" spans="2:58" ht="20.25" customHeight="1" x14ac:dyDescent="0.4">
      <c r="B72" s="547"/>
      <c r="C72" s="314"/>
      <c r="D72" s="315"/>
      <c r="E72" s="316"/>
      <c r="F72" s="117">
        <f>C70</f>
        <v>0</v>
      </c>
      <c r="G72" s="410"/>
      <c r="H72" s="367"/>
      <c r="I72" s="365"/>
      <c r="J72" s="365"/>
      <c r="K72" s="366"/>
      <c r="L72" s="411"/>
      <c r="M72" s="390"/>
      <c r="N72" s="390"/>
      <c r="O72" s="391"/>
      <c r="P72" s="539" t="s">
        <v>50</v>
      </c>
      <c r="Q72" s="540"/>
      <c r="R72" s="541"/>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42">
        <f>IF($BB$3="４週",SUM(S72:AT72),IF($BB$3="暦月",SUM(S72:AW72),""))</f>
        <v>0</v>
      </c>
      <c r="AY72" s="543"/>
      <c r="AZ72" s="544">
        <f>IF($BB$3="４週",AX72/4,IF($BB$3="暦月",勤務表!AX72/(勤務表!$BB$8/7),""))</f>
        <v>0</v>
      </c>
      <c r="BA72" s="545"/>
      <c r="BB72" s="389"/>
      <c r="BC72" s="390"/>
      <c r="BD72" s="390"/>
      <c r="BE72" s="390"/>
      <c r="BF72" s="391"/>
    </row>
    <row r="73" spans="2:58" ht="20.25" customHeight="1" x14ac:dyDescent="0.4">
      <c r="B73" s="547">
        <f>B70+1</f>
        <v>18</v>
      </c>
      <c r="C73" s="308"/>
      <c r="D73" s="309"/>
      <c r="E73" s="310"/>
      <c r="F73" s="114"/>
      <c r="G73" s="361"/>
      <c r="H73" s="364"/>
      <c r="I73" s="365"/>
      <c r="J73" s="365"/>
      <c r="K73" s="366"/>
      <c r="L73" s="371"/>
      <c r="M73" s="372"/>
      <c r="N73" s="372"/>
      <c r="O73" s="373"/>
      <c r="P73" s="612" t="s">
        <v>49</v>
      </c>
      <c r="Q73" s="613"/>
      <c r="R73" s="614"/>
      <c r="S73" s="271"/>
      <c r="T73" s="270"/>
      <c r="U73" s="270"/>
      <c r="V73" s="270"/>
      <c r="W73" s="270"/>
      <c r="X73" s="270"/>
      <c r="Y73" s="272"/>
      <c r="Z73" s="271"/>
      <c r="AA73" s="270"/>
      <c r="AB73" s="270"/>
      <c r="AC73" s="270"/>
      <c r="AD73" s="270"/>
      <c r="AE73" s="270"/>
      <c r="AF73" s="272"/>
      <c r="AG73" s="271"/>
      <c r="AH73" s="270"/>
      <c r="AI73" s="270"/>
      <c r="AJ73" s="270"/>
      <c r="AK73" s="270"/>
      <c r="AL73" s="270"/>
      <c r="AM73" s="272"/>
      <c r="AN73" s="271"/>
      <c r="AO73" s="270"/>
      <c r="AP73" s="270"/>
      <c r="AQ73" s="270"/>
      <c r="AR73" s="270"/>
      <c r="AS73" s="270"/>
      <c r="AT73" s="272"/>
      <c r="AU73" s="271"/>
      <c r="AV73" s="270"/>
      <c r="AW73" s="270"/>
      <c r="AX73" s="608"/>
      <c r="AY73" s="609"/>
      <c r="AZ73" s="610"/>
      <c r="BA73" s="611"/>
      <c r="BB73" s="387"/>
      <c r="BC73" s="372"/>
      <c r="BD73" s="372"/>
      <c r="BE73" s="372"/>
      <c r="BF73" s="373"/>
    </row>
    <row r="74" spans="2:58" ht="20.25" customHeight="1" x14ac:dyDescent="0.4">
      <c r="B74" s="547"/>
      <c r="C74" s="311"/>
      <c r="D74" s="312"/>
      <c r="E74" s="313"/>
      <c r="F74" s="92"/>
      <c r="G74" s="362"/>
      <c r="H74" s="367"/>
      <c r="I74" s="365"/>
      <c r="J74" s="365"/>
      <c r="K74" s="366"/>
      <c r="L74" s="374"/>
      <c r="M74" s="375"/>
      <c r="N74" s="375"/>
      <c r="O74" s="376"/>
      <c r="P74" s="532" t="s">
        <v>15</v>
      </c>
      <c r="Q74" s="533"/>
      <c r="R74" s="534"/>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35">
        <f>IF($BB$3="４週",SUM(S74:AT74),IF($BB$3="暦月",SUM(S74:AW74),""))</f>
        <v>0</v>
      </c>
      <c r="AY74" s="536"/>
      <c r="AZ74" s="537">
        <f>IF($BB$3="４週",AX74/4,IF($BB$3="暦月",勤務表!AX74/(勤務表!$BB$8/7),""))</f>
        <v>0</v>
      </c>
      <c r="BA74" s="538"/>
      <c r="BB74" s="388"/>
      <c r="BC74" s="375"/>
      <c r="BD74" s="375"/>
      <c r="BE74" s="375"/>
      <c r="BF74" s="376"/>
    </row>
    <row r="75" spans="2:58" ht="20.25" customHeight="1" x14ac:dyDescent="0.4">
      <c r="B75" s="547"/>
      <c r="C75" s="314"/>
      <c r="D75" s="315"/>
      <c r="E75" s="316"/>
      <c r="F75" s="117">
        <f>C73</f>
        <v>0</v>
      </c>
      <c r="G75" s="410"/>
      <c r="H75" s="367"/>
      <c r="I75" s="365"/>
      <c r="J75" s="365"/>
      <c r="K75" s="366"/>
      <c r="L75" s="411"/>
      <c r="M75" s="390"/>
      <c r="N75" s="390"/>
      <c r="O75" s="391"/>
      <c r="P75" s="539" t="s">
        <v>50</v>
      </c>
      <c r="Q75" s="540"/>
      <c r="R75" s="541"/>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42">
        <f>IF($BB$3="４週",SUM(S75:AT75),IF($BB$3="暦月",SUM(S75:AW75),""))</f>
        <v>0</v>
      </c>
      <c r="AY75" s="543"/>
      <c r="AZ75" s="544">
        <f>IF($BB$3="４週",AX75/4,IF($BB$3="暦月",勤務表!AX75/(勤務表!$BB$8/7),""))</f>
        <v>0</v>
      </c>
      <c r="BA75" s="545"/>
      <c r="BB75" s="389"/>
      <c r="BC75" s="390"/>
      <c r="BD75" s="390"/>
      <c r="BE75" s="390"/>
      <c r="BF75" s="391"/>
    </row>
    <row r="76" spans="2:58" ht="20.25" customHeight="1" x14ac:dyDescent="0.4">
      <c r="B76" s="547">
        <f>B73+1</f>
        <v>19</v>
      </c>
      <c r="C76" s="308"/>
      <c r="D76" s="309"/>
      <c r="E76" s="310"/>
      <c r="F76" s="114"/>
      <c r="G76" s="361"/>
      <c r="H76" s="364"/>
      <c r="I76" s="365"/>
      <c r="J76" s="365"/>
      <c r="K76" s="366"/>
      <c r="L76" s="371"/>
      <c r="M76" s="372"/>
      <c r="N76" s="372"/>
      <c r="O76" s="373"/>
      <c r="P76" s="612" t="s">
        <v>49</v>
      </c>
      <c r="Q76" s="613"/>
      <c r="R76" s="614"/>
      <c r="S76" s="271"/>
      <c r="T76" s="270"/>
      <c r="U76" s="270"/>
      <c r="V76" s="270"/>
      <c r="W76" s="270"/>
      <c r="X76" s="270"/>
      <c r="Y76" s="272"/>
      <c r="Z76" s="271"/>
      <c r="AA76" s="270"/>
      <c r="AB76" s="270"/>
      <c r="AC76" s="270"/>
      <c r="AD76" s="270"/>
      <c r="AE76" s="270"/>
      <c r="AF76" s="272"/>
      <c r="AG76" s="271"/>
      <c r="AH76" s="270"/>
      <c r="AI76" s="270"/>
      <c r="AJ76" s="270"/>
      <c r="AK76" s="270"/>
      <c r="AL76" s="270"/>
      <c r="AM76" s="272"/>
      <c r="AN76" s="271"/>
      <c r="AO76" s="270"/>
      <c r="AP76" s="270"/>
      <c r="AQ76" s="270"/>
      <c r="AR76" s="270"/>
      <c r="AS76" s="270"/>
      <c r="AT76" s="272"/>
      <c r="AU76" s="271"/>
      <c r="AV76" s="270"/>
      <c r="AW76" s="270"/>
      <c r="AX76" s="608"/>
      <c r="AY76" s="609"/>
      <c r="AZ76" s="610"/>
      <c r="BA76" s="611"/>
      <c r="BB76" s="387"/>
      <c r="BC76" s="372"/>
      <c r="BD76" s="372"/>
      <c r="BE76" s="372"/>
      <c r="BF76" s="373"/>
    </row>
    <row r="77" spans="2:58" ht="20.25" customHeight="1" x14ac:dyDescent="0.4">
      <c r="B77" s="547"/>
      <c r="C77" s="311"/>
      <c r="D77" s="312"/>
      <c r="E77" s="313"/>
      <c r="F77" s="92"/>
      <c r="G77" s="362"/>
      <c r="H77" s="367"/>
      <c r="I77" s="365"/>
      <c r="J77" s="365"/>
      <c r="K77" s="366"/>
      <c r="L77" s="374"/>
      <c r="M77" s="375"/>
      <c r="N77" s="375"/>
      <c r="O77" s="376"/>
      <c r="P77" s="532" t="s">
        <v>15</v>
      </c>
      <c r="Q77" s="533"/>
      <c r="R77" s="534"/>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35">
        <f>IF($BB$3="４週",SUM(S77:AT77),IF($BB$3="暦月",SUM(S77:AW77),""))</f>
        <v>0</v>
      </c>
      <c r="AY77" s="536"/>
      <c r="AZ77" s="537">
        <f>IF($BB$3="４週",AX77/4,IF($BB$3="暦月",勤務表!AX77/(勤務表!$BB$8/7),""))</f>
        <v>0</v>
      </c>
      <c r="BA77" s="538"/>
      <c r="BB77" s="388"/>
      <c r="BC77" s="375"/>
      <c r="BD77" s="375"/>
      <c r="BE77" s="375"/>
      <c r="BF77" s="376"/>
    </row>
    <row r="78" spans="2:58" ht="20.25" customHeight="1" x14ac:dyDescent="0.4">
      <c r="B78" s="547"/>
      <c r="C78" s="314"/>
      <c r="D78" s="315"/>
      <c r="E78" s="316"/>
      <c r="F78" s="117">
        <f>C76</f>
        <v>0</v>
      </c>
      <c r="G78" s="410"/>
      <c r="H78" s="367"/>
      <c r="I78" s="365"/>
      <c r="J78" s="365"/>
      <c r="K78" s="366"/>
      <c r="L78" s="411"/>
      <c r="M78" s="390"/>
      <c r="N78" s="390"/>
      <c r="O78" s="391"/>
      <c r="P78" s="539" t="s">
        <v>50</v>
      </c>
      <c r="Q78" s="540"/>
      <c r="R78" s="541"/>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42">
        <f>IF($BB$3="４週",SUM(S78:AT78),IF($BB$3="暦月",SUM(S78:AW78),""))</f>
        <v>0</v>
      </c>
      <c r="AY78" s="543"/>
      <c r="AZ78" s="544">
        <f>IF($BB$3="４週",AX78/4,IF($BB$3="暦月",勤務表!AX78/(勤務表!$BB$8/7),""))</f>
        <v>0</v>
      </c>
      <c r="BA78" s="545"/>
      <c r="BB78" s="389"/>
      <c r="BC78" s="390"/>
      <c r="BD78" s="390"/>
      <c r="BE78" s="390"/>
      <c r="BF78" s="391"/>
    </row>
    <row r="79" spans="2:58" ht="20.25" customHeight="1" x14ac:dyDescent="0.4">
      <c r="B79" s="547">
        <f>B76+1</f>
        <v>20</v>
      </c>
      <c r="C79" s="308"/>
      <c r="D79" s="309"/>
      <c r="E79" s="310"/>
      <c r="F79" s="114"/>
      <c r="G79" s="361"/>
      <c r="H79" s="364"/>
      <c r="I79" s="365"/>
      <c r="J79" s="365"/>
      <c r="K79" s="366"/>
      <c r="L79" s="371"/>
      <c r="M79" s="372"/>
      <c r="N79" s="372"/>
      <c r="O79" s="373"/>
      <c r="P79" s="612" t="s">
        <v>49</v>
      </c>
      <c r="Q79" s="613"/>
      <c r="R79" s="614"/>
      <c r="S79" s="271"/>
      <c r="T79" s="270"/>
      <c r="U79" s="270"/>
      <c r="V79" s="270"/>
      <c r="W79" s="270"/>
      <c r="X79" s="270"/>
      <c r="Y79" s="272"/>
      <c r="Z79" s="271"/>
      <c r="AA79" s="270"/>
      <c r="AB79" s="270"/>
      <c r="AC79" s="270"/>
      <c r="AD79" s="270"/>
      <c r="AE79" s="270"/>
      <c r="AF79" s="272"/>
      <c r="AG79" s="271"/>
      <c r="AH79" s="270"/>
      <c r="AI79" s="270"/>
      <c r="AJ79" s="270"/>
      <c r="AK79" s="270"/>
      <c r="AL79" s="270"/>
      <c r="AM79" s="272"/>
      <c r="AN79" s="271"/>
      <c r="AO79" s="270"/>
      <c r="AP79" s="270"/>
      <c r="AQ79" s="270"/>
      <c r="AR79" s="270"/>
      <c r="AS79" s="270"/>
      <c r="AT79" s="272"/>
      <c r="AU79" s="271"/>
      <c r="AV79" s="270"/>
      <c r="AW79" s="270"/>
      <c r="AX79" s="608"/>
      <c r="AY79" s="609"/>
      <c r="AZ79" s="610"/>
      <c r="BA79" s="611"/>
      <c r="BB79" s="387"/>
      <c r="BC79" s="372"/>
      <c r="BD79" s="372"/>
      <c r="BE79" s="372"/>
      <c r="BF79" s="373"/>
    </row>
    <row r="80" spans="2:58" ht="20.25" customHeight="1" x14ac:dyDescent="0.4">
      <c r="B80" s="547"/>
      <c r="C80" s="311"/>
      <c r="D80" s="312"/>
      <c r="E80" s="313"/>
      <c r="F80" s="92"/>
      <c r="G80" s="362"/>
      <c r="H80" s="367"/>
      <c r="I80" s="365"/>
      <c r="J80" s="365"/>
      <c r="K80" s="366"/>
      <c r="L80" s="374"/>
      <c r="M80" s="375"/>
      <c r="N80" s="375"/>
      <c r="O80" s="376"/>
      <c r="P80" s="532" t="s">
        <v>15</v>
      </c>
      <c r="Q80" s="533"/>
      <c r="R80" s="534"/>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35">
        <f>IF($BB$3="４週",SUM(S80:AT80),IF($BB$3="暦月",SUM(S80:AW80),""))</f>
        <v>0</v>
      </c>
      <c r="AY80" s="536"/>
      <c r="AZ80" s="537">
        <f>IF($BB$3="４週",AX80/4,IF($BB$3="暦月",勤務表!AX80/(勤務表!$BB$8/7),""))</f>
        <v>0</v>
      </c>
      <c r="BA80" s="538"/>
      <c r="BB80" s="388"/>
      <c r="BC80" s="375"/>
      <c r="BD80" s="375"/>
      <c r="BE80" s="375"/>
      <c r="BF80" s="376"/>
    </row>
    <row r="81" spans="2:58" ht="20.25" customHeight="1" x14ac:dyDescent="0.4">
      <c r="B81" s="547"/>
      <c r="C81" s="314"/>
      <c r="D81" s="315"/>
      <c r="E81" s="316"/>
      <c r="F81" s="117">
        <f>C79</f>
        <v>0</v>
      </c>
      <c r="G81" s="410"/>
      <c r="H81" s="367"/>
      <c r="I81" s="365"/>
      <c r="J81" s="365"/>
      <c r="K81" s="366"/>
      <c r="L81" s="411"/>
      <c r="M81" s="390"/>
      <c r="N81" s="390"/>
      <c r="O81" s="391"/>
      <c r="P81" s="539" t="s">
        <v>50</v>
      </c>
      <c r="Q81" s="540"/>
      <c r="R81" s="541"/>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42">
        <f>IF($BB$3="４週",SUM(S81:AT81),IF($BB$3="暦月",SUM(S81:AW81),""))</f>
        <v>0</v>
      </c>
      <c r="AY81" s="543"/>
      <c r="AZ81" s="544">
        <f>IF($BB$3="４週",AX81/4,IF($BB$3="暦月",勤務表!AX81/(勤務表!$BB$8/7),""))</f>
        <v>0</v>
      </c>
      <c r="BA81" s="545"/>
      <c r="BB81" s="389"/>
      <c r="BC81" s="390"/>
      <c r="BD81" s="390"/>
      <c r="BE81" s="390"/>
      <c r="BF81" s="391"/>
    </row>
    <row r="82" spans="2:58" ht="20.25" customHeight="1" x14ac:dyDescent="0.4">
      <c r="B82" s="547">
        <f>B79+1</f>
        <v>21</v>
      </c>
      <c r="C82" s="308"/>
      <c r="D82" s="309"/>
      <c r="E82" s="310"/>
      <c r="F82" s="114"/>
      <c r="G82" s="361"/>
      <c r="H82" s="364"/>
      <c r="I82" s="365"/>
      <c r="J82" s="365"/>
      <c r="K82" s="366"/>
      <c r="L82" s="371"/>
      <c r="M82" s="372"/>
      <c r="N82" s="372"/>
      <c r="O82" s="373"/>
      <c r="P82" s="612" t="s">
        <v>49</v>
      </c>
      <c r="Q82" s="613"/>
      <c r="R82" s="614"/>
      <c r="S82" s="271"/>
      <c r="T82" s="270"/>
      <c r="U82" s="270"/>
      <c r="V82" s="270"/>
      <c r="W82" s="270"/>
      <c r="X82" s="270"/>
      <c r="Y82" s="272"/>
      <c r="Z82" s="271"/>
      <c r="AA82" s="270"/>
      <c r="AB82" s="270"/>
      <c r="AC82" s="270"/>
      <c r="AD82" s="270"/>
      <c r="AE82" s="270"/>
      <c r="AF82" s="272"/>
      <c r="AG82" s="271"/>
      <c r="AH82" s="270"/>
      <c r="AI82" s="270"/>
      <c r="AJ82" s="270"/>
      <c r="AK82" s="270"/>
      <c r="AL82" s="270"/>
      <c r="AM82" s="272"/>
      <c r="AN82" s="271"/>
      <c r="AO82" s="270"/>
      <c r="AP82" s="270"/>
      <c r="AQ82" s="270"/>
      <c r="AR82" s="270"/>
      <c r="AS82" s="270"/>
      <c r="AT82" s="272"/>
      <c r="AU82" s="271"/>
      <c r="AV82" s="270"/>
      <c r="AW82" s="270"/>
      <c r="AX82" s="608"/>
      <c r="AY82" s="609"/>
      <c r="AZ82" s="610"/>
      <c r="BA82" s="611"/>
      <c r="BB82" s="387"/>
      <c r="BC82" s="372"/>
      <c r="BD82" s="372"/>
      <c r="BE82" s="372"/>
      <c r="BF82" s="373"/>
    </row>
    <row r="83" spans="2:58" ht="20.25" customHeight="1" x14ac:dyDescent="0.4">
      <c r="B83" s="547"/>
      <c r="C83" s="311"/>
      <c r="D83" s="312"/>
      <c r="E83" s="313"/>
      <c r="F83" s="92"/>
      <c r="G83" s="362"/>
      <c r="H83" s="367"/>
      <c r="I83" s="365"/>
      <c r="J83" s="365"/>
      <c r="K83" s="366"/>
      <c r="L83" s="374"/>
      <c r="M83" s="375"/>
      <c r="N83" s="375"/>
      <c r="O83" s="376"/>
      <c r="P83" s="532" t="s">
        <v>15</v>
      </c>
      <c r="Q83" s="533"/>
      <c r="R83" s="534"/>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35">
        <f>IF($BB$3="４週",SUM(S83:AT83),IF($BB$3="暦月",SUM(S83:AW83),""))</f>
        <v>0</v>
      </c>
      <c r="AY83" s="536"/>
      <c r="AZ83" s="537">
        <f>IF($BB$3="４週",AX83/4,IF($BB$3="暦月",勤務表!AX83/(勤務表!$BB$8/7),""))</f>
        <v>0</v>
      </c>
      <c r="BA83" s="538"/>
      <c r="BB83" s="388"/>
      <c r="BC83" s="375"/>
      <c r="BD83" s="375"/>
      <c r="BE83" s="375"/>
      <c r="BF83" s="376"/>
    </row>
    <row r="84" spans="2:58" ht="20.25" customHeight="1" x14ac:dyDescent="0.4">
      <c r="B84" s="547"/>
      <c r="C84" s="314"/>
      <c r="D84" s="315"/>
      <c r="E84" s="316"/>
      <c r="F84" s="117">
        <f>C82</f>
        <v>0</v>
      </c>
      <c r="G84" s="410"/>
      <c r="H84" s="367"/>
      <c r="I84" s="365"/>
      <c r="J84" s="365"/>
      <c r="K84" s="366"/>
      <c r="L84" s="411"/>
      <c r="M84" s="390"/>
      <c r="N84" s="390"/>
      <c r="O84" s="391"/>
      <c r="P84" s="539" t="s">
        <v>50</v>
      </c>
      <c r="Q84" s="540"/>
      <c r="R84" s="541"/>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42">
        <f>IF($BB$3="４週",SUM(S84:AT84),IF($BB$3="暦月",SUM(S84:AW84),""))</f>
        <v>0</v>
      </c>
      <c r="AY84" s="543"/>
      <c r="AZ84" s="544">
        <f>IF($BB$3="４週",AX84/4,IF($BB$3="暦月",勤務表!AX84/(勤務表!$BB$8/7),""))</f>
        <v>0</v>
      </c>
      <c r="BA84" s="545"/>
      <c r="BB84" s="389"/>
      <c r="BC84" s="390"/>
      <c r="BD84" s="390"/>
      <c r="BE84" s="390"/>
      <c r="BF84" s="391"/>
    </row>
    <row r="85" spans="2:58" ht="20.25" customHeight="1" x14ac:dyDescent="0.4">
      <c r="B85" s="547">
        <f>B82+1</f>
        <v>22</v>
      </c>
      <c r="C85" s="308"/>
      <c r="D85" s="309"/>
      <c r="E85" s="310"/>
      <c r="F85" s="114"/>
      <c r="G85" s="361"/>
      <c r="H85" s="364"/>
      <c r="I85" s="365"/>
      <c r="J85" s="365"/>
      <c r="K85" s="366"/>
      <c r="L85" s="371"/>
      <c r="M85" s="372"/>
      <c r="N85" s="372"/>
      <c r="O85" s="373"/>
      <c r="P85" s="612" t="s">
        <v>49</v>
      </c>
      <c r="Q85" s="613"/>
      <c r="R85" s="614"/>
      <c r="S85" s="271"/>
      <c r="T85" s="270"/>
      <c r="U85" s="270"/>
      <c r="V85" s="270"/>
      <c r="W85" s="270"/>
      <c r="X85" s="270"/>
      <c r="Y85" s="272"/>
      <c r="Z85" s="271"/>
      <c r="AA85" s="270"/>
      <c r="AB85" s="270"/>
      <c r="AC85" s="270"/>
      <c r="AD85" s="270"/>
      <c r="AE85" s="270"/>
      <c r="AF85" s="272"/>
      <c r="AG85" s="271"/>
      <c r="AH85" s="270"/>
      <c r="AI85" s="270"/>
      <c r="AJ85" s="270"/>
      <c r="AK85" s="270"/>
      <c r="AL85" s="270"/>
      <c r="AM85" s="272"/>
      <c r="AN85" s="271"/>
      <c r="AO85" s="270"/>
      <c r="AP85" s="270"/>
      <c r="AQ85" s="270"/>
      <c r="AR85" s="270"/>
      <c r="AS85" s="270"/>
      <c r="AT85" s="272"/>
      <c r="AU85" s="271"/>
      <c r="AV85" s="270"/>
      <c r="AW85" s="270"/>
      <c r="AX85" s="608"/>
      <c r="AY85" s="609"/>
      <c r="AZ85" s="610"/>
      <c r="BA85" s="611"/>
      <c r="BB85" s="387"/>
      <c r="BC85" s="372"/>
      <c r="BD85" s="372"/>
      <c r="BE85" s="372"/>
      <c r="BF85" s="373"/>
    </row>
    <row r="86" spans="2:58" ht="20.25" customHeight="1" x14ac:dyDescent="0.4">
      <c r="B86" s="547"/>
      <c r="C86" s="311"/>
      <c r="D86" s="312"/>
      <c r="E86" s="313"/>
      <c r="F86" s="92"/>
      <c r="G86" s="362"/>
      <c r="H86" s="367"/>
      <c r="I86" s="365"/>
      <c r="J86" s="365"/>
      <c r="K86" s="366"/>
      <c r="L86" s="374"/>
      <c r="M86" s="375"/>
      <c r="N86" s="375"/>
      <c r="O86" s="376"/>
      <c r="P86" s="532" t="s">
        <v>15</v>
      </c>
      <c r="Q86" s="533"/>
      <c r="R86" s="534"/>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35">
        <f>IF($BB$3="４週",SUM(S86:AT86),IF($BB$3="暦月",SUM(S86:AW86),""))</f>
        <v>0</v>
      </c>
      <c r="AY86" s="536"/>
      <c r="AZ86" s="537">
        <f>IF($BB$3="４週",AX86/4,IF($BB$3="暦月",勤務表!AX86/(勤務表!$BB$8/7),""))</f>
        <v>0</v>
      </c>
      <c r="BA86" s="538"/>
      <c r="BB86" s="388"/>
      <c r="BC86" s="375"/>
      <c r="BD86" s="375"/>
      <c r="BE86" s="375"/>
      <c r="BF86" s="376"/>
    </row>
    <row r="87" spans="2:58" ht="20.25" customHeight="1" x14ac:dyDescent="0.4">
      <c r="B87" s="547"/>
      <c r="C87" s="314"/>
      <c r="D87" s="315"/>
      <c r="E87" s="316"/>
      <c r="F87" s="117">
        <f>C85</f>
        <v>0</v>
      </c>
      <c r="G87" s="410"/>
      <c r="H87" s="367"/>
      <c r="I87" s="365"/>
      <c r="J87" s="365"/>
      <c r="K87" s="366"/>
      <c r="L87" s="411"/>
      <c r="M87" s="390"/>
      <c r="N87" s="390"/>
      <c r="O87" s="391"/>
      <c r="P87" s="539" t="s">
        <v>50</v>
      </c>
      <c r="Q87" s="540"/>
      <c r="R87" s="541"/>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42">
        <f>IF($BB$3="４週",SUM(S87:AT87),IF($BB$3="暦月",SUM(S87:AW87),""))</f>
        <v>0</v>
      </c>
      <c r="AY87" s="543"/>
      <c r="AZ87" s="544">
        <f>IF($BB$3="４週",AX87/4,IF($BB$3="暦月",勤務表!AX87/(勤務表!$BB$8/7),""))</f>
        <v>0</v>
      </c>
      <c r="BA87" s="545"/>
      <c r="BB87" s="389"/>
      <c r="BC87" s="390"/>
      <c r="BD87" s="390"/>
      <c r="BE87" s="390"/>
      <c r="BF87" s="391"/>
    </row>
    <row r="88" spans="2:58" ht="20.25" customHeight="1" x14ac:dyDescent="0.4">
      <c r="B88" s="547">
        <f>B85+1</f>
        <v>23</v>
      </c>
      <c r="C88" s="308"/>
      <c r="D88" s="309"/>
      <c r="E88" s="310"/>
      <c r="F88" s="114"/>
      <c r="G88" s="361"/>
      <c r="H88" s="364"/>
      <c r="I88" s="365"/>
      <c r="J88" s="365"/>
      <c r="K88" s="366"/>
      <c r="L88" s="371"/>
      <c r="M88" s="372"/>
      <c r="N88" s="372"/>
      <c r="O88" s="373"/>
      <c r="P88" s="612" t="s">
        <v>49</v>
      </c>
      <c r="Q88" s="613"/>
      <c r="R88" s="614"/>
      <c r="S88" s="271"/>
      <c r="T88" s="270"/>
      <c r="U88" s="270"/>
      <c r="V88" s="270"/>
      <c r="W88" s="270"/>
      <c r="X88" s="270"/>
      <c r="Y88" s="272"/>
      <c r="Z88" s="271"/>
      <c r="AA88" s="270"/>
      <c r="AB88" s="270"/>
      <c r="AC88" s="270"/>
      <c r="AD88" s="270"/>
      <c r="AE88" s="270"/>
      <c r="AF88" s="272"/>
      <c r="AG88" s="271"/>
      <c r="AH88" s="270"/>
      <c r="AI88" s="270"/>
      <c r="AJ88" s="270"/>
      <c r="AK88" s="270"/>
      <c r="AL88" s="270"/>
      <c r="AM88" s="272"/>
      <c r="AN88" s="271"/>
      <c r="AO88" s="270"/>
      <c r="AP88" s="270"/>
      <c r="AQ88" s="270"/>
      <c r="AR88" s="270"/>
      <c r="AS88" s="270"/>
      <c r="AT88" s="272"/>
      <c r="AU88" s="271"/>
      <c r="AV88" s="270"/>
      <c r="AW88" s="270"/>
      <c r="AX88" s="608"/>
      <c r="AY88" s="609"/>
      <c r="AZ88" s="610"/>
      <c r="BA88" s="611"/>
      <c r="BB88" s="387"/>
      <c r="BC88" s="372"/>
      <c r="BD88" s="372"/>
      <c r="BE88" s="372"/>
      <c r="BF88" s="373"/>
    </row>
    <row r="89" spans="2:58" ht="20.25" customHeight="1" x14ac:dyDescent="0.4">
      <c r="B89" s="547"/>
      <c r="C89" s="311"/>
      <c r="D89" s="312"/>
      <c r="E89" s="313"/>
      <c r="F89" s="92"/>
      <c r="G89" s="362"/>
      <c r="H89" s="367"/>
      <c r="I89" s="365"/>
      <c r="J89" s="365"/>
      <c r="K89" s="366"/>
      <c r="L89" s="374"/>
      <c r="M89" s="375"/>
      <c r="N89" s="375"/>
      <c r="O89" s="376"/>
      <c r="P89" s="532" t="s">
        <v>15</v>
      </c>
      <c r="Q89" s="533"/>
      <c r="R89" s="534"/>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35">
        <f>IF($BB$3="４週",SUM(S89:AT89),IF($BB$3="暦月",SUM(S89:AW89),""))</f>
        <v>0</v>
      </c>
      <c r="AY89" s="536"/>
      <c r="AZ89" s="537">
        <f>IF($BB$3="４週",AX89/4,IF($BB$3="暦月",勤務表!AX89/(勤務表!$BB$8/7),""))</f>
        <v>0</v>
      </c>
      <c r="BA89" s="538"/>
      <c r="BB89" s="388"/>
      <c r="BC89" s="375"/>
      <c r="BD89" s="375"/>
      <c r="BE89" s="375"/>
      <c r="BF89" s="376"/>
    </row>
    <row r="90" spans="2:58" ht="20.25" customHeight="1" x14ac:dyDescent="0.4">
      <c r="B90" s="547"/>
      <c r="C90" s="314"/>
      <c r="D90" s="315"/>
      <c r="E90" s="316"/>
      <c r="F90" s="117">
        <f>C88</f>
        <v>0</v>
      </c>
      <c r="G90" s="410"/>
      <c r="H90" s="367"/>
      <c r="I90" s="365"/>
      <c r="J90" s="365"/>
      <c r="K90" s="366"/>
      <c r="L90" s="411"/>
      <c r="M90" s="390"/>
      <c r="N90" s="390"/>
      <c r="O90" s="391"/>
      <c r="P90" s="539" t="s">
        <v>50</v>
      </c>
      <c r="Q90" s="540"/>
      <c r="R90" s="541"/>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42">
        <f>IF($BB$3="４週",SUM(S90:AT90),IF($BB$3="暦月",SUM(S90:AW90),""))</f>
        <v>0</v>
      </c>
      <c r="AY90" s="543"/>
      <c r="AZ90" s="544">
        <f>IF($BB$3="４週",AX90/4,IF($BB$3="暦月",勤務表!AX90/(勤務表!$BB$8/7),""))</f>
        <v>0</v>
      </c>
      <c r="BA90" s="545"/>
      <c r="BB90" s="389"/>
      <c r="BC90" s="390"/>
      <c r="BD90" s="390"/>
      <c r="BE90" s="390"/>
      <c r="BF90" s="391"/>
    </row>
    <row r="91" spans="2:58" ht="20.25" customHeight="1" x14ac:dyDescent="0.4">
      <c r="B91" s="547">
        <f>B88+1</f>
        <v>24</v>
      </c>
      <c r="C91" s="308"/>
      <c r="D91" s="309"/>
      <c r="E91" s="310"/>
      <c r="F91" s="114"/>
      <c r="G91" s="361"/>
      <c r="H91" s="364"/>
      <c r="I91" s="365"/>
      <c r="J91" s="365"/>
      <c r="K91" s="366"/>
      <c r="L91" s="371"/>
      <c r="M91" s="372"/>
      <c r="N91" s="372"/>
      <c r="O91" s="373"/>
      <c r="P91" s="612" t="s">
        <v>49</v>
      </c>
      <c r="Q91" s="613"/>
      <c r="R91" s="614"/>
      <c r="S91" s="271"/>
      <c r="T91" s="270"/>
      <c r="U91" s="270"/>
      <c r="V91" s="270"/>
      <c r="W91" s="270"/>
      <c r="X91" s="270"/>
      <c r="Y91" s="272"/>
      <c r="Z91" s="271"/>
      <c r="AA91" s="270"/>
      <c r="AB91" s="270"/>
      <c r="AC91" s="270"/>
      <c r="AD91" s="270"/>
      <c r="AE91" s="270"/>
      <c r="AF91" s="272"/>
      <c r="AG91" s="271"/>
      <c r="AH91" s="270"/>
      <c r="AI91" s="270"/>
      <c r="AJ91" s="270"/>
      <c r="AK91" s="270"/>
      <c r="AL91" s="270"/>
      <c r="AM91" s="272"/>
      <c r="AN91" s="271"/>
      <c r="AO91" s="270"/>
      <c r="AP91" s="270"/>
      <c r="AQ91" s="270"/>
      <c r="AR91" s="270"/>
      <c r="AS91" s="270"/>
      <c r="AT91" s="272"/>
      <c r="AU91" s="271"/>
      <c r="AV91" s="270"/>
      <c r="AW91" s="270"/>
      <c r="AX91" s="608"/>
      <c r="AY91" s="609"/>
      <c r="AZ91" s="610"/>
      <c r="BA91" s="611"/>
      <c r="BB91" s="387"/>
      <c r="BC91" s="372"/>
      <c r="BD91" s="372"/>
      <c r="BE91" s="372"/>
      <c r="BF91" s="373"/>
    </row>
    <row r="92" spans="2:58" ht="20.25" customHeight="1" x14ac:dyDescent="0.4">
      <c r="B92" s="547"/>
      <c r="C92" s="311"/>
      <c r="D92" s="312"/>
      <c r="E92" s="313"/>
      <c r="F92" s="92"/>
      <c r="G92" s="362"/>
      <c r="H92" s="367"/>
      <c r="I92" s="365"/>
      <c r="J92" s="365"/>
      <c r="K92" s="366"/>
      <c r="L92" s="374"/>
      <c r="M92" s="375"/>
      <c r="N92" s="375"/>
      <c r="O92" s="376"/>
      <c r="P92" s="532" t="s">
        <v>15</v>
      </c>
      <c r="Q92" s="533"/>
      <c r="R92" s="534"/>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35">
        <f>IF($BB$3="４週",SUM(S92:AT92),IF($BB$3="暦月",SUM(S92:AW92),""))</f>
        <v>0</v>
      </c>
      <c r="AY92" s="536"/>
      <c r="AZ92" s="537">
        <f>IF($BB$3="４週",AX92/4,IF($BB$3="暦月",勤務表!AX92/(勤務表!$BB$8/7),""))</f>
        <v>0</v>
      </c>
      <c r="BA92" s="538"/>
      <c r="BB92" s="388"/>
      <c r="BC92" s="375"/>
      <c r="BD92" s="375"/>
      <c r="BE92" s="375"/>
      <c r="BF92" s="376"/>
    </row>
    <row r="93" spans="2:58" ht="20.25" customHeight="1" x14ac:dyDescent="0.4">
      <c r="B93" s="547"/>
      <c r="C93" s="314"/>
      <c r="D93" s="315"/>
      <c r="E93" s="316"/>
      <c r="F93" s="117">
        <f>C91</f>
        <v>0</v>
      </c>
      <c r="G93" s="410"/>
      <c r="H93" s="367"/>
      <c r="I93" s="365"/>
      <c r="J93" s="365"/>
      <c r="K93" s="366"/>
      <c r="L93" s="411"/>
      <c r="M93" s="390"/>
      <c r="N93" s="390"/>
      <c r="O93" s="391"/>
      <c r="P93" s="539" t="s">
        <v>50</v>
      </c>
      <c r="Q93" s="540"/>
      <c r="R93" s="541"/>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42">
        <f>IF($BB$3="４週",SUM(S93:AT93),IF($BB$3="暦月",SUM(S93:AW93),""))</f>
        <v>0</v>
      </c>
      <c r="AY93" s="543"/>
      <c r="AZ93" s="544">
        <f>IF($BB$3="４週",AX93/4,IF($BB$3="暦月",勤務表!AX93/(勤務表!$BB$8/7),""))</f>
        <v>0</v>
      </c>
      <c r="BA93" s="545"/>
      <c r="BB93" s="389"/>
      <c r="BC93" s="390"/>
      <c r="BD93" s="390"/>
      <c r="BE93" s="390"/>
      <c r="BF93" s="391"/>
    </row>
    <row r="94" spans="2:58" ht="20.25" customHeight="1" x14ac:dyDescent="0.4">
      <c r="B94" s="547">
        <f>B91+1</f>
        <v>25</v>
      </c>
      <c r="C94" s="308"/>
      <c r="D94" s="309"/>
      <c r="E94" s="310"/>
      <c r="F94" s="114"/>
      <c r="G94" s="361"/>
      <c r="H94" s="364"/>
      <c r="I94" s="365"/>
      <c r="J94" s="365"/>
      <c r="K94" s="366"/>
      <c r="L94" s="371"/>
      <c r="M94" s="372"/>
      <c r="N94" s="372"/>
      <c r="O94" s="373"/>
      <c r="P94" s="612" t="s">
        <v>49</v>
      </c>
      <c r="Q94" s="613"/>
      <c r="R94" s="614"/>
      <c r="S94" s="271"/>
      <c r="T94" s="270"/>
      <c r="U94" s="270"/>
      <c r="V94" s="270"/>
      <c r="W94" s="270"/>
      <c r="X94" s="270"/>
      <c r="Y94" s="272"/>
      <c r="Z94" s="271"/>
      <c r="AA94" s="270"/>
      <c r="AB94" s="270"/>
      <c r="AC94" s="270"/>
      <c r="AD94" s="270"/>
      <c r="AE94" s="270"/>
      <c r="AF94" s="272"/>
      <c r="AG94" s="271"/>
      <c r="AH94" s="270"/>
      <c r="AI94" s="270"/>
      <c r="AJ94" s="270"/>
      <c r="AK94" s="270"/>
      <c r="AL94" s="270"/>
      <c r="AM94" s="272"/>
      <c r="AN94" s="271"/>
      <c r="AO94" s="270"/>
      <c r="AP94" s="270"/>
      <c r="AQ94" s="270"/>
      <c r="AR94" s="270"/>
      <c r="AS94" s="270"/>
      <c r="AT94" s="272"/>
      <c r="AU94" s="271"/>
      <c r="AV94" s="270"/>
      <c r="AW94" s="270"/>
      <c r="AX94" s="608"/>
      <c r="AY94" s="609"/>
      <c r="AZ94" s="610"/>
      <c r="BA94" s="611"/>
      <c r="BB94" s="387"/>
      <c r="BC94" s="372"/>
      <c r="BD94" s="372"/>
      <c r="BE94" s="372"/>
      <c r="BF94" s="373"/>
    </row>
    <row r="95" spans="2:58" ht="20.25" customHeight="1" x14ac:dyDescent="0.4">
      <c r="B95" s="547"/>
      <c r="C95" s="311"/>
      <c r="D95" s="312"/>
      <c r="E95" s="313"/>
      <c r="F95" s="92"/>
      <c r="G95" s="362"/>
      <c r="H95" s="367"/>
      <c r="I95" s="365"/>
      <c r="J95" s="365"/>
      <c r="K95" s="366"/>
      <c r="L95" s="374"/>
      <c r="M95" s="375"/>
      <c r="N95" s="375"/>
      <c r="O95" s="376"/>
      <c r="P95" s="532" t="s">
        <v>15</v>
      </c>
      <c r="Q95" s="533"/>
      <c r="R95" s="534"/>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35">
        <f>IF($BB$3="４週",SUM(S95:AT95),IF($BB$3="暦月",SUM(S95:AW95),""))</f>
        <v>0</v>
      </c>
      <c r="AY95" s="536"/>
      <c r="AZ95" s="537">
        <f>IF($BB$3="４週",AX95/4,IF($BB$3="暦月",勤務表!AX95/(勤務表!$BB$8/7),""))</f>
        <v>0</v>
      </c>
      <c r="BA95" s="538"/>
      <c r="BB95" s="388"/>
      <c r="BC95" s="375"/>
      <c r="BD95" s="375"/>
      <c r="BE95" s="375"/>
      <c r="BF95" s="376"/>
    </row>
    <row r="96" spans="2:58" ht="20.25" customHeight="1" x14ac:dyDescent="0.4">
      <c r="B96" s="547"/>
      <c r="C96" s="314"/>
      <c r="D96" s="315"/>
      <c r="E96" s="316"/>
      <c r="F96" s="117">
        <f>C94</f>
        <v>0</v>
      </c>
      <c r="G96" s="410"/>
      <c r="H96" s="367"/>
      <c r="I96" s="365"/>
      <c r="J96" s="365"/>
      <c r="K96" s="366"/>
      <c r="L96" s="411"/>
      <c r="M96" s="390"/>
      <c r="N96" s="390"/>
      <c r="O96" s="391"/>
      <c r="P96" s="539" t="s">
        <v>50</v>
      </c>
      <c r="Q96" s="540"/>
      <c r="R96" s="541"/>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42">
        <f>IF($BB$3="４週",SUM(S96:AT96),IF($BB$3="暦月",SUM(S96:AW96),""))</f>
        <v>0</v>
      </c>
      <c r="AY96" s="543"/>
      <c r="AZ96" s="544">
        <f>IF($BB$3="４週",AX96/4,IF($BB$3="暦月",勤務表!AX96/(勤務表!$BB$8/7),""))</f>
        <v>0</v>
      </c>
      <c r="BA96" s="545"/>
      <c r="BB96" s="389"/>
      <c r="BC96" s="390"/>
      <c r="BD96" s="390"/>
      <c r="BE96" s="390"/>
      <c r="BF96" s="391"/>
    </row>
    <row r="97" spans="2:58" ht="20.25" customHeight="1" x14ac:dyDescent="0.4">
      <c r="B97" s="547">
        <f>B94+1</f>
        <v>26</v>
      </c>
      <c r="C97" s="308"/>
      <c r="D97" s="309"/>
      <c r="E97" s="310"/>
      <c r="F97" s="114"/>
      <c r="G97" s="361"/>
      <c r="H97" s="364"/>
      <c r="I97" s="365"/>
      <c r="J97" s="365"/>
      <c r="K97" s="366"/>
      <c r="L97" s="371"/>
      <c r="M97" s="372"/>
      <c r="N97" s="372"/>
      <c r="O97" s="373"/>
      <c r="P97" s="612" t="s">
        <v>49</v>
      </c>
      <c r="Q97" s="613"/>
      <c r="R97" s="614"/>
      <c r="S97" s="271"/>
      <c r="T97" s="270"/>
      <c r="U97" s="270"/>
      <c r="V97" s="270"/>
      <c r="W97" s="270"/>
      <c r="X97" s="270"/>
      <c r="Y97" s="272"/>
      <c r="Z97" s="271"/>
      <c r="AA97" s="270"/>
      <c r="AB97" s="270"/>
      <c r="AC97" s="270"/>
      <c r="AD97" s="270"/>
      <c r="AE97" s="270"/>
      <c r="AF97" s="272"/>
      <c r="AG97" s="271"/>
      <c r="AH97" s="270"/>
      <c r="AI97" s="270"/>
      <c r="AJ97" s="270"/>
      <c r="AK97" s="270"/>
      <c r="AL97" s="270"/>
      <c r="AM97" s="272"/>
      <c r="AN97" s="271"/>
      <c r="AO97" s="270"/>
      <c r="AP97" s="270"/>
      <c r="AQ97" s="270"/>
      <c r="AR97" s="270"/>
      <c r="AS97" s="270"/>
      <c r="AT97" s="272"/>
      <c r="AU97" s="271"/>
      <c r="AV97" s="270"/>
      <c r="AW97" s="270"/>
      <c r="AX97" s="608"/>
      <c r="AY97" s="609"/>
      <c r="AZ97" s="610"/>
      <c r="BA97" s="611"/>
      <c r="BB97" s="387"/>
      <c r="BC97" s="372"/>
      <c r="BD97" s="372"/>
      <c r="BE97" s="372"/>
      <c r="BF97" s="373"/>
    </row>
    <row r="98" spans="2:58" ht="20.25" customHeight="1" x14ac:dyDescent="0.4">
      <c r="B98" s="547"/>
      <c r="C98" s="311"/>
      <c r="D98" s="312"/>
      <c r="E98" s="313"/>
      <c r="F98" s="92"/>
      <c r="G98" s="362"/>
      <c r="H98" s="367"/>
      <c r="I98" s="365"/>
      <c r="J98" s="365"/>
      <c r="K98" s="366"/>
      <c r="L98" s="374"/>
      <c r="M98" s="375"/>
      <c r="N98" s="375"/>
      <c r="O98" s="376"/>
      <c r="P98" s="532" t="s">
        <v>15</v>
      </c>
      <c r="Q98" s="533"/>
      <c r="R98" s="534"/>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35">
        <f>IF($BB$3="４週",SUM(S98:AT98),IF($BB$3="暦月",SUM(S98:AW98),""))</f>
        <v>0</v>
      </c>
      <c r="AY98" s="536"/>
      <c r="AZ98" s="537">
        <f>IF($BB$3="４週",AX98/4,IF($BB$3="暦月",勤務表!AX98/(勤務表!$BB$8/7),""))</f>
        <v>0</v>
      </c>
      <c r="BA98" s="538"/>
      <c r="BB98" s="388"/>
      <c r="BC98" s="375"/>
      <c r="BD98" s="375"/>
      <c r="BE98" s="375"/>
      <c r="BF98" s="376"/>
    </row>
    <row r="99" spans="2:58" ht="20.25" customHeight="1" x14ac:dyDescent="0.4">
      <c r="B99" s="547"/>
      <c r="C99" s="314"/>
      <c r="D99" s="315"/>
      <c r="E99" s="316"/>
      <c r="F99" s="117">
        <f>C97</f>
        <v>0</v>
      </c>
      <c r="G99" s="410"/>
      <c r="H99" s="367"/>
      <c r="I99" s="365"/>
      <c r="J99" s="365"/>
      <c r="K99" s="366"/>
      <c r="L99" s="411"/>
      <c r="M99" s="390"/>
      <c r="N99" s="390"/>
      <c r="O99" s="391"/>
      <c r="P99" s="539" t="s">
        <v>50</v>
      </c>
      <c r="Q99" s="540"/>
      <c r="R99" s="541"/>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42">
        <f>IF($BB$3="４週",SUM(S99:AT99),IF($BB$3="暦月",SUM(S99:AW99),""))</f>
        <v>0</v>
      </c>
      <c r="AY99" s="543"/>
      <c r="AZ99" s="544">
        <f>IF($BB$3="４週",AX99/4,IF($BB$3="暦月",勤務表!AX99/(勤務表!$BB$8/7),""))</f>
        <v>0</v>
      </c>
      <c r="BA99" s="545"/>
      <c r="BB99" s="389"/>
      <c r="BC99" s="390"/>
      <c r="BD99" s="390"/>
      <c r="BE99" s="390"/>
      <c r="BF99" s="391"/>
    </row>
    <row r="100" spans="2:58" ht="20.25" customHeight="1" x14ac:dyDescent="0.4">
      <c r="B100" s="547">
        <f>B97+1</f>
        <v>27</v>
      </c>
      <c r="C100" s="308"/>
      <c r="D100" s="309"/>
      <c r="E100" s="310"/>
      <c r="F100" s="114"/>
      <c r="G100" s="361"/>
      <c r="H100" s="364"/>
      <c r="I100" s="365"/>
      <c r="J100" s="365"/>
      <c r="K100" s="366"/>
      <c r="L100" s="371"/>
      <c r="M100" s="372"/>
      <c r="N100" s="372"/>
      <c r="O100" s="373"/>
      <c r="P100" s="612" t="s">
        <v>49</v>
      </c>
      <c r="Q100" s="613"/>
      <c r="R100" s="614"/>
      <c r="S100" s="271"/>
      <c r="T100" s="270"/>
      <c r="U100" s="270"/>
      <c r="V100" s="270"/>
      <c r="W100" s="270"/>
      <c r="X100" s="270"/>
      <c r="Y100" s="272"/>
      <c r="Z100" s="271"/>
      <c r="AA100" s="270"/>
      <c r="AB100" s="270"/>
      <c r="AC100" s="270"/>
      <c r="AD100" s="270"/>
      <c r="AE100" s="270"/>
      <c r="AF100" s="272"/>
      <c r="AG100" s="271"/>
      <c r="AH100" s="270"/>
      <c r="AI100" s="270"/>
      <c r="AJ100" s="270"/>
      <c r="AK100" s="270"/>
      <c r="AL100" s="270"/>
      <c r="AM100" s="272"/>
      <c r="AN100" s="271"/>
      <c r="AO100" s="270"/>
      <c r="AP100" s="270"/>
      <c r="AQ100" s="270"/>
      <c r="AR100" s="270"/>
      <c r="AS100" s="270"/>
      <c r="AT100" s="272"/>
      <c r="AU100" s="271"/>
      <c r="AV100" s="270"/>
      <c r="AW100" s="270"/>
      <c r="AX100" s="608"/>
      <c r="AY100" s="609"/>
      <c r="AZ100" s="610"/>
      <c r="BA100" s="611"/>
      <c r="BB100" s="387"/>
      <c r="BC100" s="372"/>
      <c r="BD100" s="372"/>
      <c r="BE100" s="372"/>
      <c r="BF100" s="373"/>
    </row>
    <row r="101" spans="2:58" ht="20.25" customHeight="1" x14ac:dyDescent="0.4">
      <c r="B101" s="547"/>
      <c r="C101" s="311"/>
      <c r="D101" s="312"/>
      <c r="E101" s="313"/>
      <c r="F101" s="92"/>
      <c r="G101" s="362"/>
      <c r="H101" s="367"/>
      <c r="I101" s="365"/>
      <c r="J101" s="365"/>
      <c r="K101" s="366"/>
      <c r="L101" s="374"/>
      <c r="M101" s="375"/>
      <c r="N101" s="375"/>
      <c r="O101" s="376"/>
      <c r="P101" s="532" t="s">
        <v>15</v>
      </c>
      <c r="Q101" s="533"/>
      <c r="R101" s="534"/>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35">
        <f>IF($BB$3="４週",SUM(S101:AT101),IF($BB$3="暦月",SUM(S101:AW101),""))</f>
        <v>0</v>
      </c>
      <c r="AY101" s="536"/>
      <c r="AZ101" s="537">
        <f>IF($BB$3="４週",AX101/4,IF($BB$3="暦月",勤務表!AX101/(勤務表!$BB$8/7),""))</f>
        <v>0</v>
      </c>
      <c r="BA101" s="538"/>
      <c r="BB101" s="388"/>
      <c r="BC101" s="375"/>
      <c r="BD101" s="375"/>
      <c r="BE101" s="375"/>
      <c r="BF101" s="376"/>
    </row>
    <row r="102" spans="2:58" ht="20.25" customHeight="1" x14ac:dyDescent="0.4">
      <c r="B102" s="547"/>
      <c r="C102" s="314"/>
      <c r="D102" s="315"/>
      <c r="E102" s="316"/>
      <c r="F102" s="117">
        <f>C100</f>
        <v>0</v>
      </c>
      <c r="G102" s="410"/>
      <c r="H102" s="367"/>
      <c r="I102" s="365"/>
      <c r="J102" s="365"/>
      <c r="K102" s="366"/>
      <c r="L102" s="411"/>
      <c r="M102" s="390"/>
      <c r="N102" s="390"/>
      <c r="O102" s="391"/>
      <c r="P102" s="539" t="s">
        <v>50</v>
      </c>
      <c r="Q102" s="540"/>
      <c r="R102" s="541"/>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42">
        <f>IF($BB$3="４週",SUM(S102:AT102),IF($BB$3="暦月",SUM(S102:AW102),""))</f>
        <v>0</v>
      </c>
      <c r="AY102" s="543"/>
      <c r="AZ102" s="544">
        <f>IF($BB$3="４週",AX102/4,IF($BB$3="暦月",勤務表!AX102/(勤務表!$BB$8/7),""))</f>
        <v>0</v>
      </c>
      <c r="BA102" s="545"/>
      <c r="BB102" s="389"/>
      <c r="BC102" s="390"/>
      <c r="BD102" s="390"/>
      <c r="BE102" s="390"/>
      <c r="BF102" s="391"/>
    </row>
    <row r="103" spans="2:58" ht="20.25" customHeight="1" x14ac:dyDescent="0.4">
      <c r="B103" s="547">
        <f>B100+1</f>
        <v>28</v>
      </c>
      <c r="C103" s="308"/>
      <c r="D103" s="309"/>
      <c r="E103" s="310"/>
      <c r="F103" s="114"/>
      <c r="G103" s="361"/>
      <c r="H103" s="364"/>
      <c r="I103" s="365"/>
      <c r="J103" s="365"/>
      <c r="K103" s="366"/>
      <c r="L103" s="371"/>
      <c r="M103" s="372"/>
      <c r="N103" s="372"/>
      <c r="O103" s="373"/>
      <c r="P103" s="612" t="s">
        <v>49</v>
      </c>
      <c r="Q103" s="613"/>
      <c r="R103" s="614"/>
      <c r="S103" s="271"/>
      <c r="T103" s="270"/>
      <c r="U103" s="270"/>
      <c r="V103" s="270"/>
      <c r="W103" s="270"/>
      <c r="X103" s="270"/>
      <c r="Y103" s="272"/>
      <c r="Z103" s="271"/>
      <c r="AA103" s="270"/>
      <c r="AB103" s="270"/>
      <c r="AC103" s="270"/>
      <c r="AD103" s="270"/>
      <c r="AE103" s="270"/>
      <c r="AF103" s="272"/>
      <c r="AG103" s="271"/>
      <c r="AH103" s="270"/>
      <c r="AI103" s="270"/>
      <c r="AJ103" s="270"/>
      <c r="AK103" s="270"/>
      <c r="AL103" s="270"/>
      <c r="AM103" s="272"/>
      <c r="AN103" s="271"/>
      <c r="AO103" s="270"/>
      <c r="AP103" s="270"/>
      <c r="AQ103" s="270"/>
      <c r="AR103" s="270"/>
      <c r="AS103" s="270"/>
      <c r="AT103" s="272"/>
      <c r="AU103" s="271"/>
      <c r="AV103" s="270"/>
      <c r="AW103" s="270"/>
      <c r="AX103" s="608"/>
      <c r="AY103" s="609"/>
      <c r="AZ103" s="610"/>
      <c r="BA103" s="611"/>
      <c r="BB103" s="387"/>
      <c r="BC103" s="372"/>
      <c r="BD103" s="372"/>
      <c r="BE103" s="372"/>
      <c r="BF103" s="373"/>
    </row>
    <row r="104" spans="2:58" ht="20.25" customHeight="1" x14ac:dyDescent="0.4">
      <c r="B104" s="547"/>
      <c r="C104" s="311"/>
      <c r="D104" s="312"/>
      <c r="E104" s="313"/>
      <c r="F104" s="92"/>
      <c r="G104" s="362"/>
      <c r="H104" s="367"/>
      <c r="I104" s="365"/>
      <c r="J104" s="365"/>
      <c r="K104" s="366"/>
      <c r="L104" s="374"/>
      <c r="M104" s="375"/>
      <c r="N104" s="375"/>
      <c r="O104" s="376"/>
      <c r="P104" s="532" t="s">
        <v>15</v>
      </c>
      <c r="Q104" s="533"/>
      <c r="R104" s="534"/>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35">
        <f>IF($BB$3="４週",SUM(S104:AT104),IF($BB$3="暦月",SUM(S104:AW104),""))</f>
        <v>0</v>
      </c>
      <c r="AY104" s="536"/>
      <c r="AZ104" s="537">
        <f>IF($BB$3="４週",AX104/4,IF($BB$3="暦月",勤務表!AX104/(勤務表!$BB$8/7),""))</f>
        <v>0</v>
      </c>
      <c r="BA104" s="538"/>
      <c r="BB104" s="388"/>
      <c r="BC104" s="375"/>
      <c r="BD104" s="375"/>
      <c r="BE104" s="375"/>
      <c r="BF104" s="376"/>
    </row>
    <row r="105" spans="2:58" ht="20.25" customHeight="1" x14ac:dyDescent="0.4">
      <c r="B105" s="547"/>
      <c r="C105" s="314"/>
      <c r="D105" s="315"/>
      <c r="E105" s="316"/>
      <c r="F105" s="117">
        <f>C103</f>
        <v>0</v>
      </c>
      <c r="G105" s="410"/>
      <c r="H105" s="367"/>
      <c r="I105" s="365"/>
      <c r="J105" s="365"/>
      <c r="K105" s="366"/>
      <c r="L105" s="411"/>
      <c r="M105" s="390"/>
      <c r="N105" s="390"/>
      <c r="O105" s="391"/>
      <c r="P105" s="539" t="s">
        <v>50</v>
      </c>
      <c r="Q105" s="540"/>
      <c r="R105" s="541"/>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42">
        <f>IF($BB$3="４週",SUM(S105:AT105),IF($BB$3="暦月",SUM(S105:AW105),""))</f>
        <v>0</v>
      </c>
      <c r="AY105" s="543"/>
      <c r="AZ105" s="544">
        <f>IF($BB$3="４週",AX105/4,IF($BB$3="暦月",勤務表!AX105/(勤務表!$BB$8/7),""))</f>
        <v>0</v>
      </c>
      <c r="BA105" s="545"/>
      <c r="BB105" s="389"/>
      <c r="BC105" s="390"/>
      <c r="BD105" s="390"/>
      <c r="BE105" s="390"/>
      <c r="BF105" s="391"/>
    </row>
    <row r="106" spans="2:58" ht="20.25" customHeight="1" x14ac:dyDescent="0.4">
      <c r="B106" s="547">
        <f>B103+1</f>
        <v>29</v>
      </c>
      <c r="C106" s="308"/>
      <c r="D106" s="309"/>
      <c r="E106" s="310"/>
      <c r="F106" s="114"/>
      <c r="G106" s="361"/>
      <c r="H106" s="364"/>
      <c r="I106" s="365"/>
      <c r="J106" s="365"/>
      <c r="K106" s="366"/>
      <c r="L106" s="371"/>
      <c r="M106" s="372"/>
      <c r="N106" s="372"/>
      <c r="O106" s="373"/>
      <c r="P106" s="612" t="s">
        <v>49</v>
      </c>
      <c r="Q106" s="613"/>
      <c r="R106" s="614"/>
      <c r="S106" s="271"/>
      <c r="T106" s="270"/>
      <c r="U106" s="270"/>
      <c r="V106" s="270"/>
      <c r="W106" s="270"/>
      <c r="X106" s="270"/>
      <c r="Y106" s="272"/>
      <c r="Z106" s="271"/>
      <c r="AA106" s="270"/>
      <c r="AB106" s="270"/>
      <c r="AC106" s="270"/>
      <c r="AD106" s="270"/>
      <c r="AE106" s="270"/>
      <c r="AF106" s="272"/>
      <c r="AG106" s="271"/>
      <c r="AH106" s="270"/>
      <c r="AI106" s="270"/>
      <c r="AJ106" s="270"/>
      <c r="AK106" s="270"/>
      <c r="AL106" s="270"/>
      <c r="AM106" s="272"/>
      <c r="AN106" s="271"/>
      <c r="AO106" s="270"/>
      <c r="AP106" s="270"/>
      <c r="AQ106" s="270"/>
      <c r="AR106" s="270"/>
      <c r="AS106" s="270"/>
      <c r="AT106" s="272"/>
      <c r="AU106" s="271"/>
      <c r="AV106" s="270"/>
      <c r="AW106" s="270"/>
      <c r="AX106" s="608"/>
      <c r="AY106" s="609"/>
      <c r="AZ106" s="610"/>
      <c r="BA106" s="611"/>
      <c r="BB106" s="387"/>
      <c r="BC106" s="372"/>
      <c r="BD106" s="372"/>
      <c r="BE106" s="372"/>
      <c r="BF106" s="373"/>
    </row>
    <row r="107" spans="2:58" ht="20.25" customHeight="1" x14ac:dyDescent="0.4">
      <c r="B107" s="547"/>
      <c r="C107" s="311"/>
      <c r="D107" s="312"/>
      <c r="E107" s="313"/>
      <c r="F107" s="92"/>
      <c r="G107" s="362"/>
      <c r="H107" s="367"/>
      <c r="I107" s="365"/>
      <c r="J107" s="365"/>
      <c r="K107" s="366"/>
      <c r="L107" s="374"/>
      <c r="M107" s="375"/>
      <c r="N107" s="375"/>
      <c r="O107" s="376"/>
      <c r="P107" s="532" t="s">
        <v>15</v>
      </c>
      <c r="Q107" s="533"/>
      <c r="R107" s="534"/>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35">
        <f>IF($BB$3="４週",SUM(S107:AT107),IF($BB$3="暦月",SUM(S107:AW107),""))</f>
        <v>0</v>
      </c>
      <c r="AY107" s="536"/>
      <c r="AZ107" s="537">
        <f>IF($BB$3="４週",AX107/4,IF($BB$3="暦月",勤務表!AX107/(勤務表!$BB$8/7),""))</f>
        <v>0</v>
      </c>
      <c r="BA107" s="538"/>
      <c r="BB107" s="388"/>
      <c r="BC107" s="375"/>
      <c r="BD107" s="375"/>
      <c r="BE107" s="375"/>
      <c r="BF107" s="376"/>
    </row>
    <row r="108" spans="2:58" ht="20.25" customHeight="1" x14ac:dyDescent="0.4">
      <c r="B108" s="547"/>
      <c r="C108" s="314"/>
      <c r="D108" s="315"/>
      <c r="E108" s="316"/>
      <c r="F108" s="117">
        <f>C106</f>
        <v>0</v>
      </c>
      <c r="G108" s="410"/>
      <c r="H108" s="367"/>
      <c r="I108" s="365"/>
      <c r="J108" s="365"/>
      <c r="K108" s="366"/>
      <c r="L108" s="411"/>
      <c r="M108" s="390"/>
      <c r="N108" s="390"/>
      <c r="O108" s="391"/>
      <c r="P108" s="539" t="s">
        <v>50</v>
      </c>
      <c r="Q108" s="540"/>
      <c r="R108" s="541"/>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42">
        <f>IF($BB$3="４週",SUM(S108:AT108),IF($BB$3="暦月",SUM(S108:AW108),""))</f>
        <v>0</v>
      </c>
      <c r="AY108" s="543"/>
      <c r="AZ108" s="544">
        <f>IF($BB$3="４週",AX108/4,IF($BB$3="暦月",勤務表!AX108/(勤務表!$BB$8/7),""))</f>
        <v>0</v>
      </c>
      <c r="BA108" s="545"/>
      <c r="BB108" s="389"/>
      <c r="BC108" s="390"/>
      <c r="BD108" s="390"/>
      <c r="BE108" s="390"/>
      <c r="BF108" s="391"/>
    </row>
    <row r="109" spans="2:58" ht="20.25" customHeight="1" x14ac:dyDescent="0.4">
      <c r="B109" s="547">
        <f>B106+1</f>
        <v>30</v>
      </c>
      <c r="C109" s="308"/>
      <c r="D109" s="309"/>
      <c r="E109" s="310"/>
      <c r="F109" s="114"/>
      <c r="G109" s="361"/>
      <c r="H109" s="364"/>
      <c r="I109" s="365"/>
      <c r="J109" s="365"/>
      <c r="K109" s="366"/>
      <c r="L109" s="371"/>
      <c r="M109" s="372"/>
      <c r="N109" s="372"/>
      <c r="O109" s="373"/>
      <c r="P109" s="612" t="s">
        <v>49</v>
      </c>
      <c r="Q109" s="613"/>
      <c r="R109" s="614"/>
      <c r="S109" s="271"/>
      <c r="T109" s="270"/>
      <c r="U109" s="270"/>
      <c r="V109" s="270"/>
      <c r="W109" s="270"/>
      <c r="X109" s="270"/>
      <c r="Y109" s="272"/>
      <c r="Z109" s="271"/>
      <c r="AA109" s="270"/>
      <c r="AB109" s="270"/>
      <c r="AC109" s="270"/>
      <c r="AD109" s="270"/>
      <c r="AE109" s="270"/>
      <c r="AF109" s="272"/>
      <c r="AG109" s="271"/>
      <c r="AH109" s="270"/>
      <c r="AI109" s="270"/>
      <c r="AJ109" s="270"/>
      <c r="AK109" s="270"/>
      <c r="AL109" s="270"/>
      <c r="AM109" s="272"/>
      <c r="AN109" s="271"/>
      <c r="AO109" s="270"/>
      <c r="AP109" s="270"/>
      <c r="AQ109" s="270"/>
      <c r="AR109" s="270"/>
      <c r="AS109" s="270"/>
      <c r="AT109" s="272"/>
      <c r="AU109" s="271"/>
      <c r="AV109" s="270"/>
      <c r="AW109" s="270"/>
      <c r="AX109" s="608"/>
      <c r="AY109" s="609"/>
      <c r="AZ109" s="610"/>
      <c r="BA109" s="611"/>
      <c r="BB109" s="387"/>
      <c r="BC109" s="372"/>
      <c r="BD109" s="372"/>
      <c r="BE109" s="372"/>
      <c r="BF109" s="373"/>
    </row>
    <row r="110" spans="2:58" ht="20.25" customHeight="1" x14ac:dyDescent="0.4">
      <c r="B110" s="547"/>
      <c r="C110" s="311"/>
      <c r="D110" s="312"/>
      <c r="E110" s="313"/>
      <c r="F110" s="92"/>
      <c r="G110" s="362"/>
      <c r="H110" s="367"/>
      <c r="I110" s="365"/>
      <c r="J110" s="365"/>
      <c r="K110" s="366"/>
      <c r="L110" s="374"/>
      <c r="M110" s="375"/>
      <c r="N110" s="375"/>
      <c r="O110" s="376"/>
      <c r="P110" s="532" t="s">
        <v>15</v>
      </c>
      <c r="Q110" s="533"/>
      <c r="R110" s="534"/>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35">
        <f>IF($BB$3="４週",SUM(S110:AT110),IF($BB$3="暦月",SUM(S110:AW110),""))</f>
        <v>0</v>
      </c>
      <c r="AY110" s="536"/>
      <c r="AZ110" s="537">
        <f>IF($BB$3="４週",AX110/4,IF($BB$3="暦月",勤務表!AX110/(勤務表!$BB$8/7),""))</f>
        <v>0</v>
      </c>
      <c r="BA110" s="538"/>
      <c r="BB110" s="388"/>
      <c r="BC110" s="375"/>
      <c r="BD110" s="375"/>
      <c r="BE110" s="375"/>
      <c r="BF110" s="376"/>
    </row>
    <row r="111" spans="2:58" ht="20.25" customHeight="1" thickBot="1" x14ac:dyDescent="0.45">
      <c r="B111" s="547"/>
      <c r="C111" s="314"/>
      <c r="D111" s="315"/>
      <c r="E111" s="316"/>
      <c r="F111" s="117">
        <f>C109</f>
        <v>0</v>
      </c>
      <c r="G111" s="410"/>
      <c r="H111" s="367"/>
      <c r="I111" s="365"/>
      <c r="J111" s="365"/>
      <c r="K111" s="366"/>
      <c r="L111" s="411"/>
      <c r="M111" s="390"/>
      <c r="N111" s="390"/>
      <c r="O111" s="391"/>
      <c r="P111" s="539" t="s">
        <v>50</v>
      </c>
      <c r="Q111" s="540"/>
      <c r="R111" s="541"/>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42">
        <f>IF($BB$3="４週",SUM(S111:AT111),IF($BB$3="暦月",SUM(S111:AW111),""))</f>
        <v>0</v>
      </c>
      <c r="AY111" s="543"/>
      <c r="AZ111" s="544">
        <f>IF($BB$3="４週",AX111/4,IF($BB$3="暦月",勤務表!AX111/(勤務表!$BB$8/7),""))</f>
        <v>0</v>
      </c>
      <c r="BA111" s="545"/>
      <c r="BB111" s="389"/>
      <c r="BC111" s="390"/>
      <c r="BD111" s="390"/>
      <c r="BE111" s="390"/>
      <c r="BF111" s="391"/>
    </row>
    <row r="112" spans="2:58" ht="20.25" hidden="1" customHeight="1" x14ac:dyDescent="0.4">
      <c r="B112" s="547">
        <f>B109+1</f>
        <v>31</v>
      </c>
      <c r="C112" s="308"/>
      <c r="D112" s="309"/>
      <c r="E112" s="310"/>
      <c r="F112" s="114"/>
      <c r="G112" s="361"/>
      <c r="H112" s="364"/>
      <c r="I112" s="365"/>
      <c r="J112" s="365"/>
      <c r="K112" s="366"/>
      <c r="L112" s="371"/>
      <c r="M112" s="372"/>
      <c r="N112" s="372"/>
      <c r="O112" s="373"/>
      <c r="P112" s="612" t="s">
        <v>49</v>
      </c>
      <c r="Q112" s="613"/>
      <c r="R112" s="614"/>
      <c r="S112" s="271"/>
      <c r="T112" s="270"/>
      <c r="U112" s="270"/>
      <c r="V112" s="270"/>
      <c r="W112" s="270"/>
      <c r="X112" s="270"/>
      <c r="Y112" s="272"/>
      <c r="Z112" s="271"/>
      <c r="AA112" s="270"/>
      <c r="AB112" s="270"/>
      <c r="AC112" s="270"/>
      <c r="AD112" s="270"/>
      <c r="AE112" s="270"/>
      <c r="AF112" s="272"/>
      <c r="AG112" s="271"/>
      <c r="AH112" s="270"/>
      <c r="AI112" s="270"/>
      <c r="AJ112" s="270"/>
      <c r="AK112" s="270"/>
      <c r="AL112" s="270"/>
      <c r="AM112" s="272"/>
      <c r="AN112" s="271"/>
      <c r="AO112" s="270"/>
      <c r="AP112" s="270"/>
      <c r="AQ112" s="270"/>
      <c r="AR112" s="270"/>
      <c r="AS112" s="270"/>
      <c r="AT112" s="272"/>
      <c r="AU112" s="271"/>
      <c r="AV112" s="270"/>
      <c r="AW112" s="270"/>
      <c r="AX112" s="608"/>
      <c r="AY112" s="609"/>
      <c r="AZ112" s="610"/>
      <c r="BA112" s="611"/>
      <c r="BB112" s="387"/>
      <c r="BC112" s="372"/>
      <c r="BD112" s="372"/>
      <c r="BE112" s="372"/>
      <c r="BF112" s="373"/>
    </row>
    <row r="113" spans="2:58" ht="20.25" hidden="1" customHeight="1" x14ac:dyDescent="0.4">
      <c r="B113" s="547"/>
      <c r="C113" s="311"/>
      <c r="D113" s="312"/>
      <c r="E113" s="313"/>
      <c r="F113" s="92"/>
      <c r="G113" s="362"/>
      <c r="H113" s="367"/>
      <c r="I113" s="365"/>
      <c r="J113" s="365"/>
      <c r="K113" s="366"/>
      <c r="L113" s="374"/>
      <c r="M113" s="375"/>
      <c r="N113" s="375"/>
      <c r="O113" s="376"/>
      <c r="P113" s="532" t="s">
        <v>15</v>
      </c>
      <c r="Q113" s="533"/>
      <c r="R113" s="534"/>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35">
        <f>IF($BB$3="４週",SUM(S113:AT113),IF($BB$3="暦月",SUM(S113:AW113),""))</f>
        <v>0</v>
      </c>
      <c r="AY113" s="536"/>
      <c r="AZ113" s="537">
        <f>IF($BB$3="４週",AX113/4,IF($BB$3="暦月",勤務表!AX113/(勤務表!$BB$8/7),""))</f>
        <v>0</v>
      </c>
      <c r="BA113" s="538"/>
      <c r="BB113" s="388"/>
      <c r="BC113" s="375"/>
      <c r="BD113" s="375"/>
      <c r="BE113" s="375"/>
      <c r="BF113" s="376"/>
    </row>
    <row r="114" spans="2:58" ht="20.25" hidden="1" customHeight="1" x14ac:dyDescent="0.4">
      <c r="B114" s="547"/>
      <c r="C114" s="314"/>
      <c r="D114" s="315"/>
      <c r="E114" s="316"/>
      <c r="F114" s="117">
        <f>C112</f>
        <v>0</v>
      </c>
      <c r="G114" s="410"/>
      <c r="H114" s="367"/>
      <c r="I114" s="365"/>
      <c r="J114" s="365"/>
      <c r="K114" s="366"/>
      <c r="L114" s="411"/>
      <c r="M114" s="390"/>
      <c r="N114" s="390"/>
      <c r="O114" s="391"/>
      <c r="P114" s="539" t="s">
        <v>50</v>
      </c>
      <c r="Q114" s="540"/>
      <c r="R114" s="541"/>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42">
        <f>IF($BB$3="４週",SUM(S114:AT114),IF($BB$3="暦月",SUM(S114:AW114),""))</f>
        <v>0</v>
      </c>
      <c r="AY114" s="543"/>
      <c r="AZ114" s="544">
        <f>IF($BB$3="４週",AX114/4,IF($BB$3="暦月",勤務表!AX114/(勤務表!$BB$8/7),""))</f>
        <v>0</v>
      </c>
      <c r="BA114" s="545"/>
      <c r="BB114" s="389"/>
      <c r="BC114" s="390"/>
      <c r="BD114" s="390"/>
      <c r="BE114" s="390"/>
      <c r="BF114" s="391"/>
    </row>
    <row r="115" spans="2:58" ht="20.25" hidden="1" customHeight="1" x14ac:dyDescent="0.4">
      <c r="B115" s="547">
        <f>B112+1</f>
        <v>32</v>
      </c>
      <c r="C115" s="308"/>
      <c r="D115" s="309"/>
      <c r="E115" s="310"/>
      <c r="F115" s="114"/>
      <c r="G115" s="361"/>
      <c r="H115" s="364"/>
      <c r="I115" s="365"/>
      <c r="J115" s="365"/>
      <c r="K115" s="366"/>
      <c r="L115" s="371"/>
      <c r="M115" s="372"/>
      <c r="N115" s="372"/>
      <c r="O115" s="373"/>
      <c r="P115" s="612" t="s">
        <v>49</v>
      </c>
      <c r="Q115" s="613"/>
      <c r="R115" s="614"/>
      <c r="S115" s="271"/>
      <c r="T115" s="270"/>
      <c r="U115" s="270"/>
      <c r="V115" s="270"/>
      <c r="W115" s="270"/>
      <c r="X115" s="270"/>
      <c r="Y115" s="272"/>
      <c r="Z115" s="271"/>
      <c r="AA115" s="270"/>
      <c r="AB115" s="270"/>
      <c r="AC115" s="270"/>
      <c r="AD115" s="270"/>
      <c r="AE115" s="270"/>
      <c r="AF115" s="272"/>
      <c r="AG115" s="271"/>
      <c r="AH115" s="270"/>
      <c r="AI115" s="270"/>
      <c r="AJ115" s="270"/>
      <c r="AK115" s="270"/>
      <c r="AL115" s="270"/>
      <c r="AM115" s="272"/>
      <c r="AN115" s="271"/>
      <c r="AO115" s="270"/>
      <c r="AP115" s="270"/>
      <c r="AQ115" s="270"/>
      <c r="AR115" s="270"/>
      <c r="AS115" s="270"/>
      <c r="AT115" s="272"/>
      <c r="AU115" s="271"/>
      <c r="AV115" s="270"/>
      <c r="AW115" s="270"/>
      <c r="AX115" s="608"/>
      <c r="AY115" s="609"/>
      <c r="AZ115" s="610"/>
      <c r="BA115" s="611"/>
      <c r="BB115" s="387"/>
      <c r="BC115" s="372"/>
      <c r="BD115" s="372"/>
      <c r="BE115" s="372"/>
      <c r="BF115" s="373"/>
    </row>
    <row r="116" spans="2:58" ht="20.25" hidden="1" customHeight="1" x14ac:dyDescent="0.4">
      <c r="B116" s="547"/>
      <c r="C116" s="311"/>
      <c r="D116" s="312"/>
      <c r="E116" s="313"/>
      <c r="F116" s="92"/>
      <c r="G116" s="362"/>
      <c r="H116" s="367"/>
      <c r="I116" s="365"/>
      <c r="J116" s="365"/>
      <c r="K116" s="366"/>
      <c r="L116" s="374"/>
      <c r="M116" s="375"/>
      <c r="N116" s="375"/>
      <c r="O116" s="376"/>
      <c r="P116" s="532" t="s">
        <v>15</v>
      </c>
      <c r="Q116" s="533"/>
      <c r="R116" s="534"/>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35">
        <f>IF($BB$3="４週",SUM(S116:AT116),IF($BB$3="暦月",SUM(S116:AW116),""))</f>
        <v>0</v>
      </c>
      <c r="AY116" s="536"/>
      <c r="AZ116" s="537">
        <f>IF($BB$3="４週",AX116/4,IF($BB$3="暦月",勤務表!AX116/(勤務表!$BB$8/7),""))</f>
        <v>0</v>
      </c>
      <c r="BA116" s="538"/>
      <c r="BB116" s="388"/>
      <c r="BC116" s="375"/>
      <c r="BD116" s="375"/>
      <c r="BE116" s="375"/>
      <c r="BF116" s="376"/>
    </row>
    <row r="117" spans="2:58" ht="20.25" hidden="1" customHeight="1" x14ac:dyDescent="0.4">
      <c r="B117" s="547"/>
      <c r="C117" s="314"/>
      <c r="D117" s="315"/>
      <c r="E117" s="316"/>
      <c r="F117" s="117">
        <f>C115</f>
        <v>0</v>
      </c>
      <c r="G117" s="410"/>
      <c r="H117" s="367"/>
      <c r="I117" s="365"/>
      <c r="J117" s="365"/>
      <c r="K117" s="366"/>
      <c r="L117" s="411"/>
      <c r="M117" s="390"/>
      <c r="N117" s="390"/>
      <c r="O117" s="391"/>
      <c r="P117" s="539" t="s">
        <v>50</v>
      </c>
      <c r="Q117" s="540"/>
      <c r="R117" s="541"/>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42">
        <f>IF($BB$3="４週",SUM(S117:AT117),IF($BB$3="暦月",SUM(S117:AW117),""))</f>
        <v>0</v>
      </c>
      <c r="AY117" s="543"/>
      <c r="AZ117" s="544">
        <f>IF($BB$3="４週",AX117/4,IF($BB$3="暦月",勤務表!AX117/(勤務表!$BB$8/7),""))</f>
        <v>0</v>
      </c>
      <c r="BA117" s="545"/>
      <c r="BB117" s="389"/>
      <c r="BC117" s="390"/>
      <c r="BD117" s="390"/>
      <c r="BE117" s="390"/>
      <c r="BF117" s="391"/>
    </row>
    <row r="118" spans="2:58" ht="20.25" hidden="1" customHeight="1" x14ac:dyDescent="0.4">
      <c r="B118" s="547">
        <f>B115+1</f>
        <v>33</v>
      </c>
      <c r="C118" s="308"/>
      <c r="D118" s="309"/>
      <c r="E118" s="310"/>
      <c r="F118" s="114"/>
      <c r="G118" s="361"/>
      <c r="H118" s="364"/>
      <c r="I118" s="365"/>
      <c r="J118" s="365"/>
      <c r="K118" s="366"/>
      <c r="L118" s="371"/>
      <c r="M118" s="372"/>
      <c r="N118" s="372"/>
      <c r="O118" s="373"/>
      <c r="P118" s="612" t="s">
        <v>49</v>
      </c>
      <c r="Q118" s="613"/>
      <c r="R118" s="614"/>
      <c r="S118" s="271"/>
      <c r="T118" s="270"/>
      <c r="U118" s="270"/>
      <c r="V118" s="270"/>
      <c r="W118" s="270"/>
      <c r="X118" s="270"/>
      <c r="Y118" s="272"/>
      <c r="Z118" s="271"/>
      <c r="AA118" s="270"/>
      <c r="AB118" s="270"/>
      <c r="AC118" s="270"/>
      <c r="AD118" s="270"/>
      <c r="AE118" s="270"/>
      <c r="AF118" s="272"/>
      <c r="AG118" s="271"/>
      <c r="AH118" s="270"/>
      <c r="AI118" s="270"/>
      <c r="AJ118" s="270"/>
      <c r="AK118" s="270"/>
      <c r="AL118" s="270"/>
      <c r="AM118" s="272"/>
      <c r="AN118" s="271"/>
      <c r="AO118" s="270"/>
      <c r="AP118" s="270"/>
      <c r="AQ118" s="270"/>
      <c r="AR118" s="270"/>
      <c r="AS118" s="270"/>
      <c r="AT118" s="272"/>
      <c r="AU118" s="271"/>
      <c r="AV118" s="270"/>
      <c r="AW118" s="270"/>
      <c r="AX118" s="608"/>
      <c r="AY118" s="609"/>
      <c r="AZ118" s="610"/>
      <c r="BA118" s="611"/>
      <c r="BB118" s="387"/>
      <c r="BC118" s="372"/>
      <c r="BD118" s="372"/>
      <c r="BE118" s="372"/>
      <c r="BF118" s="373"/>
    </row>
    <row r="119" spans="2:58" ht="20.25" hidden="1" customHeight="1" x14ac:dyDescent="0.4">
      <c r="B119" s="547"/>
      <c r="C119" s="311"/>
      <c r="D119" s="312"/>
      <c r="E119" s="313"/>
      <c r="F119" s="92"/>
      <c r="G119" s="362"/>
      <c r="H119" s="367"/>
      <c r="I119" s="365"/>
      <c r="J119" s="365"/>
      <c r="K119" s="366"/>
      <c r="L119" s="374"/>
      <c r="M119" s="375"/>
      <c r="N119" s="375"/>
      <c r="O119" s="376"/>
      <c r="P119" s="532" t="s">
        <v>15</v>
      </c>
      <c r="Q119" s="533"/>
      <c r="R119" s="534"/>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35">
        <f>IF($BB$3="４週",SUM(S119:AT119),IF($BB$3="暦月",SUM(S119:AW119),""))</f>
        <v>0</v>
      </c>
      <c r="AY119" s="536"/>
      <c r="AZ119" s="537">
        <f>IF($BB$3="４週",AX119/4,IF($BB$3="暦月",勤務表!AX119/(勤務表!$BB$8/7),""))</f>
        <v>0</v>
      </c>
      <c r="BA119" s="538"/>
      <c r="BB119" s="388"/>
      <c r="BC119" s="375"/>
      <c r="BD119" s="375"/>
      <c r="BE119" s="375"/>
      <c r="BF119" s="376"/>
    </row>
    <row r="120" spans="2:58" ht="20.25" hidden="1" customHeight="1" x14ac:dyDescent="0.4">
      <c r="B120" s="547"/>
      <c r="C120" s="314"/>
      <c r="D120" s="315"/>
      <c r="E120" s="316"/>
      <c r="F120" s="117">
        <f>C118</f>
        <v>0</v>
      </c>
      <c r="G120" s="410"/>
      <c r="H120" s="367"/>
      <c r="I120" s="365"/>
      <c r="J120" s="365"/>
      <c r="K120" s="366"/>
      <c r="L120" s="411"/>
      <c r="M120" s="390"/>
      <c r="N120" s="390"/>
      <c r="O120" s="391"/>
      <c r="P120" s="539" t="s">
        <v>50</v>
      </c>
      <c r="Q120" s="540"/>
      <c r="R120" s="541"/>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42">
        <f>IF($BB$3="４週",SUM(S120:AT120),IF($BB$3="暦月",SUM(S120:AW120),""))</f>
        <v>0</v>
      </c>
      <c r="AY120" s="543"/>
      <c r="AZ120" s="544">
        <f>IF($BB$3="４週",AX120/4,IF($BB$3="暦月",勤務表!AX120/(勤務表!$BB$8/7),""))</f>
        <v>0</v>
      </c>
      <c r="BA120" s="545"/>
      <c r="BB120" s="389"/>
      <c r="BC120" s="390"/>
      <c r="BD120" s="390"/>
      <c r="BE120" s="390"/>
      <c r="BF120" s="391"/>
    </row>
    <row r="121" spans="2:58" ht="20.25" hidden="1" customHeight="1" x14ac:dyDescent="0.4">
      <c r="B121" s="547">
        <f>B118+1</f>
        <v>34</v>
      </c>
      <c r="C121" s="308"/>
      <c r="D121" s="309"/>
      <c r="E121" s="310"/>
      <c r="F121" s="114"/>
      <c r="G121" s="361"/>
      <c r="H121" s="364"/>
      <c r="I121" s="365"/>
      <c r="J121" s="365"/>
      <c r="K121" s="366"/>
      <c r="L121" s="371"/>
      <c r="M121" s="372"/>
      <c r="N121" s="372"/>
      <c r="O121" s="373"/>
      <c r="P121" s="612" t="s">
        <v>49</v>
      </c>
      <c r="Q121" s="613"/>
      <c r="R121" s="614"/>
      <c r="S121" s="271"/>
      <c r="T121" s="270"/>
      <c r="U121" s="270"/>
      <c r="V121" s="270"/>
      <c r="W121" s="270"/>
      <c r="X121" s="270"/>
      <c r="Y121" s="272"/>
      <c r="Z121" s="271"/>
      <c r="AA121" s="270"/>
      <c r="AB121" s="270"/>
      <c r="AC121" s="270"/>
      <c r="AD121" s="270"/>
      <c r="AE121" s="270"/>
      <c r="AF121" s="272"/>
      <c r="AG121" s="271"/>
      <c r="AH121" s="270"/>
      <c r="AI121" s="270"/>
      <c r="AJ121" s="270"/>
      <c r="AK121" s="270"/>
      <c r="AL121" s="270"/>
      <c r="AM121" s="272"/>
      <c r="AN121" s="271"/>
      <c r="AO121" s="270"/>
      <c r="AP121" s="270"/>
      <c r="AQ121" s="270"/>
      <c r="AR121" s="270"/>
      <c r="AS121" s="270"/>
      <c r="AT121" s="272"/>
      <c r="AU121" s="271"/>
      <c r="AV121" s="270"/>
      <c r="AW121" s="270"/>
      <c r="AX121" s="608"/>
      <c r="AY121" s="609"/>
      <c r="AZ121" s="610"/>
      <c r="BA121" s="611"/>
      <c r="BB121" s="387"/>
      <c r="BC121" s="372"/>
      <c r="BD121" s="372"/>
      <c r="BE121" s="372"/>
      <c r="BF121" s="373"/>
    </row>
    <row r="122" spans="2:58" ht="20.25" hidden="1" customHeight="1" x14ac:dyDescent="0.4">
      <c r="B122" s="547"/>
      <c r="C122" s="311"/>
      <c r="D122" s="312"/>
      <c r="E122" s="313"/>
      <c r="F122" s="92"/>
      <c r="G122" s="362"/>
      <c r="H122" s="367"/>
      <c r="I122" s="365"/>
      <c r="J122" s="365"/>
      <c r="K122" s="366"/>
      <c r="L122" s="374"/>
      <c r="M122" s="375"/>
      <c r="N122" s="375"/>
      <c r="O122" s="376"/>
      <c r="P122" s="532" t="s">
        <v>15</v>
      </c>
      <c r="Q122" s="533"/>
      <c r="R122" s="534"/>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35">
        <f>IF($BB$3="４週",SUM(S122:AT122),IF($BB$3="暦月",SUM(S122:AW122),""))</f>
        <v>0</v>
      </c>
      <c r="AY122" s="536"/>
      <c r="AZ122" s="537">
        <f>IF($BB$3="４週",AX122/4,IF($BB$3="暦月",勤務表!AX122/(勤務表!$BB$8/7),""))</f>
        <v>0</v>
      </c>
      <c r="BA122" s="538"/>
      <c r="BB122" s="388"/>
      <c r="BC122" s="375"/>
      <c r="BD122" s="375"/>
      <c r="BE122" s="375"/>
      <c r="BF122" s="376"/>
    </row>
    <row r="123" spans="2:58" ht="20.25" hidden="1" customHeight="1" x14ac:dyDescent="0.4">
      <c r="B123" s="547"/>
      <c r="C123" s="314"/>
      <c r="D123" s="315"/>
      <c r="E123" s="316"/>
      <c r="F123" s="117">
        <f>C121</f>
        <v>0</v>
      </c>
      <c r="G123" s="410"/>
      <c r="H123" s="367"/>
      <c r="I123" s="365"/>
      <c r="J123" s="365"/>
      <c r="K123" s="366"/>
      <c r="L123" s="411"/>
      <c r="M123" s="390"/>
      <c r="N123" s="390"/>
      <c r="O123" s="391"/>
      <c r="P123" s="539" t="s">
        <v>50</v>
      </c>
      <c r="Q123" s="540"/>
      <c r="R123" s="541"/>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42">
        <f>IF($BB$3="４週",SUM(S123:AT123),IF($BB$3="暦月",SUM(S123:AW123),""))</f>
        <v>0</v>
      </c>
      <c r="AY123" s="543"/>
      <c r="AZ123" s="544">
        <f>IF($BB$3="４週",AX123/4,IF($BB$3="暦月",勤務表!AX123/(勤務表!$BB$8/7),""))</f>
        <v>0</v>
      </c>
      <c r="BA123" s="545"/>
      <c r="BB123" s="389"/>
      <c r="BC123" s="390"/>
      <c r="BD123" s="390"/>
      <c r="BE123" s="390"/>
      <c r="BF123" s="391"/>
    </row>
    <row r="124" spans="2:58" ht="20.25" hidden="1" customHeight="1" x14ac:dyDescent="0.4">
      <c r="B124" s="547">
        <f>B121+1</f>
        <v>35</v>
      </c>
      <c r="C124" s="308"/>
      <c r="D124" s="309"/>
      <c r="E124" s="310"/>
      <c r="F124" s="114"/>
      <c r="G124" s="361"/>
      <c r="H124" s="364"/>
      <c r="I124" s="365"/>
      <c r="J124" s="365"/>
      <c r="K124" s="366"/>
      <c r="L124" s="371"/>
      <c r="M124" s="372"/>
      <c r="N124" s="372"/>
      <c r="O124" s="373"/>
      <c r="P124" s="612" t="s">
        <v>49</v>
      </c>
      <c r="Q124" s="613"/>
      <c r="R124" s="614"/>
      <c r="S124" s="271"/>
      <c r="T124" s="270"/>
      <c r="U124" s="270"/>
      <c r="V124" s="270"/>
      <c r="W124" s="270"/>
      <c r="X124" s="270"/>
      <c r="Y124" s="272"/>
      <c r="Z124" s="271"/>
      <c r="AA124" s="270"/>
      <c r="AB124" s="270"/>
      <c r="AC124" s="270"/>
      <c r="AD124" s="270"/>
      <c r="AE124" s="270"/>
      <c r="AF124" s="272"/>
      <c r="AG124" s="271"/>
      <c r="AH124" s="270"/>
      <c r="AI124" s="270"/>
      <c r="AJ124" s="270"/>
      <c r="AK124" s="270"/>
      <c r="AL124" s="270"/>
      <c r="AM124" s="272"/>
      <c r="AN124" s="271"/>
      <c r="AO124" s="270"/>
      <c r="AP124" s="270"/>
      <c r="AQ124" s="270"/>
      <c r="AR124" s="270"/>
      <c r="AS124" s="270"/>
      <c r="AT124" s="272"/>
      <c r="AU124" s="271"/>
      <c r="AV124" s="270"/>
      <c r="AW124" s="270"/>
      <c r="AX124" s="608"/>
      <c r="AY124" s="609"/>
      <c r="AZ124" s="610"/>
      <c r="BA124" s="611"/>
      <c r="BB124" s="387"/>
      <c r="BC124" s="372"/>
      <c r="BD124" s="372"/>
      <c r="BE124" s="372"/>
      <c r="BF124" s="373"/>
    </row>
    <row r="125" spans="2:58" ht="20.25" hidden="1" customHeight="1" x14ac:dyDescent="0.4">
      <c r="B125" s="547"/>
      <c r="C125" s="311"/>
      <c r="D125" s="312"/>
      <c r="E125" s="313"/>
      <c r="F125" s="92"/>
      <c r="G125" s="362"/>
      <c r="H125" s="367"/>
      <c r="I125" s="365"/>
      <c r="J125" s="365"/>
      <c r="K125" s="366"/>
      <c r="L125" s="374"/>
      <c r="M125" s="375"/>
      <c r="N125" s="375"/>
      <c r="O125" s="376"/>
      <c r="P125" s="532" t="s">
        <v>15</v>
      </c>
      <c r="Q125" s="533"/>
      <c r="R125" s="534"/>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35">
        <f>IF($BB$3="４週",SUM(S125:AT125),IF($BB$3="暦月",SUM(S125:AW125),""))</f>
        <v>0</v>
      </c>
      <c r="AY125" s="536"/>
      <c r="AZ125" s="537">
        <f>IF($BB$3="４週",AX125/4,IF($BB$3="暦月",勤務表!AX125/(勤務表!$BB$8/7),""))</f>
        <v>0</v>
      </c>
      <c r="BA125" s="538"/>
      <c r="BB125" s="388"/>
      <c r="BC125" s="375"/>
      <c r="BD125" s="375"/>
      <c r="BE125" s="375"/>
      <c r="BF125" s="376"/>
    </row>
    <row r="126" spans="2:58" ht="20.25" hidden="1" customHeight="1" thickBot="1" x14ac:dyDescent="0.45">
      <c r="B126" s="547"/>
      <c r="C126" s="314"/>
      <c r="D126" s="315"/>
      <c r="E126" s="316"/>
      <c r="F126" s="117">
        <f>C124</f>
        <v>0</v>
      </c>
      <c r="G126" s="410"/>
      <c r="H126" s="367"/>
      <c r="I126" s="365"/>
      <c r="J126" s="365"/>
      <c r="K126" s="366"/>
      <c r="L126" s="411"/>
      <c r="M126" s="390"/>
      <c r="N126" s="390"/>
      <c r="O126" s="391"/>
      <c r="P126" s="539" t="s">
        <v>50</v>
      </c>
      <c r="Q126" s="540"/>
      <c r="R126" s="541"/>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42">
        <f>IF($BB$3="４週",SUM(S126:AT126),IF($BB$3="暦月",SUM(S126:AW126),""))</f>
        <v>0</v>
      </c>
      <c r="AY126" s="543"/>
      <c r="AZ126" s="544">
        <f>IF($BB$3="４週",AX126/4,IF($BB$3="暦月",勤務表!AX126/(勤務表!$BB$8/7),""))</f>
        <v>0</v>
      </c>
      <c r="BA126" s="545"/>
      <c r="BB126" s="389"/>
      <c r="BC126" s="390"/>
      <c r="BD126" s="390"/>
      <c r="BE126" s="390"/>
      <c r="BF126" s="391"/>
    </row>
    <row r="127" spans="2:58" ht="20.25" hidden="1" customHeight="1" x14ac:dyDescent="0.4">
      <c r="B127" s="547">
        <f>B124+1</f>
        <v>36</v>
      </c>
      <c r="C127" s="308"/>
      <c r="D127" s="309"/>
      <c r="E127" s="310"/>
      <c r="F127" s="114"/>
      <c r="G127" s="361"/>
      <c r="H127" s="364"/>
      <c r="I127" s="365"/>
      <c r="J127" s="365"/>
      <c r="K127" s="366"/>
      <c r="L127" s="371"/>
      <c r="M127" s="372"/>
      <c r="N127" s="372"/>
      <c r="O127" s="373"/>
      <c r="P127" s="612" t="s">
        <v>49</v>
      </c>
      <c r="Q127" s="613"/>
      <c r="R127" s="614"/>
      <c r="S127" s="271"/>
      <c r="T127" s="270"/>
      <c r="U127" s="270"/>
      <c r="V127" s="270"/>
      <c r="W127" s="270"/>
      <c r="X127" s="270"/>
      <c r="Y127" s="272"/>
      <c r="Z127" s="271"/>
      <c r="AA127" s="270"/>
      <c r="AB127" s="270"/>
      <c r="AC127" s="270"/>
      <c r="AD127" s="270"/>
      <c r="AE127" s="270"/>
      <c r="AF127" s="272"/>
      <c r="AG127" s="271"/>
      <c r="AH127" s="270"/>
      <c r="AI127" s="270"/>
      <c r="AJ127" s="270"/>
      <c r="AK127" s="270"/>
      <c r="AL127" s="270"/>
      <c r="AM127" s="272"/>
      <c r="AN127" s="271"/>
      <c r="AO127" s="270"/>
      <c r="AP127" s="270"/>
      <c r="AQ127" s="270"/>
      <c r="AR127" s="270"/>
      <c r="AS127" s="270"/>
      <c r="AT127" s="272"/>
      <c r="AU127" s="271"/>
      <c r="AV127" s="270"/>
      <c r="AW127" s="270"/>
      <c r="AX127" s="608"/>
      <c r="AY127" s="609"/>
      <c r="AZ127" s="610"/>
      <c r="BA127" s="611"/>
      <c r="BB127" s="387"/>
      <c r="BC127" s="372"/>
      <c r="BD127" s="372"/>
      <c r="BE127" s="372"/>
      <c r="BF127" s="373"/>
    </row>
    <row r="128" spans="2:58" ht="20.25" hidden="1" customHeight="1" x14ac:dyDescent="0.4">
      <c r="B128" s="547"/>
      <c r="C128" s="311"/>
      <c r="D128" s="312"/>
      <c r="E128" s="313"/>
      <c r="F128" s="92"/>
      <c r="G128" s="362"/>
      <c r="H128" s="367"/>
      <c r="I128" s="365"/>
      <c r="J128" s="365"/>
      <c r="K128" s="366"/>
      <c r="L128" s="374"/>
      <c r="M128" s="375"/>
      <c r="N128" s="375"/>
      <c r="O128" s="376"/>
      <c r="P128" s="532" t="s">
        <v>15</v>
      </c>
      <c r="Q128" s="533"/>
      <c r="R128" s="534"/>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35">
        <f>IF($BB$3="４週",SUM(S128:AT128),IF($BB$3="暦月",SUM(S128:AW128),""))</f>
        <v>0</v>
      </c>
      <c r="AY128" s="536"/>
      <c r="AZ128" s="537">
        <f>IF($BB$3="４週",AX128/4,IF($BB$3="暦月",勤務表!AX128/(勤務表!$BB$8/7),""))</f>
        <v>0</v>
      </c>
      <c r="BA128" s="538"/>
      <c r="BB128" s="388"/>
      <c r="BC128" s="375"/>
      <c r="BD128" s="375"/>
      <c r="BE128" s="375"/>
      <c r="BF128" s="376"/>
    </row>
    <row r="129" spans="2:58" ht="20.25" hidden="1" customHeight="1" x14ac:dyDescent="0.4">
      <c r="B129" s="547"/>
      <c r="C129" s="314"/>
      <c r="D129" s="315"/>
      <c r="E129" s="316"/>
      <c r="F129" s="117">
        <f>C127</f>
        <v>0</v>
      </c>
      <c r="G129" s="410"/>
      <c r="H129" s="367"/>
      <c r="I129" s="365"/>
      <c r="J129" s="365"/>
      <c r="K129" s="366"/>
      <c r="L129" s="411"/>
      <c r="M129" s="390"/>
      <c r="N129" s="390"/>
      <c r="O129" s="391"/>
      <c r="P129" s="539" t="s">
        <v>50</v>
      </c>
      <c r="Q129" s="540"/>
      <c r="R129" s="541"/>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42">
        <f>IF($BB$3="４週",SUM(S129:AT129),IF($BB$3="暦月",SUM(S129:AW129),""))</f>
        <v>0</v>
      </c>
      <c r="AY129" s="543"/>
      <c r="AZ129" s="544">
        <f>IF($BB$3="４週",AX129/4,IF($BB$3="暦月",勤務表!AX129/(勤務表!$BB$8/7),""))</f>
        <v>0</v>
      </c>
      <c r="BA129" s="545"/>
      <c r="BB129" s="389"/>
      <c r="BC129" s="390"/>
      <c r="BD129" s="390"/>
      <c r="BE129" s="390"/>
      <c r="BF129" s="391"/>
    </row>
    <row r="130" spans="2:58" ht="20.25" hidden="1" customHeight="1" x14ac:dyDescent="0.4">
      <c r="B130" s="547">
        <f>B127+1</f>
        <v>37</v>
      </c>
      <c r="C130" s="308"/>
      <c r="D130" s="309"/>
      <c r="E130" s="310"/>
      <c r="F130" s="114"/>
      <c r="G130" s="361"/>
      <c r="H130" s="364"/>
      <c r="I130" s="365"/>
      <c r="J130" s="365"/>
      <c r="K130" s="366"/>
      <c r="L130" s="371"/>
      <c r="M130" s="372"/>
      <c r="N130" s="372"/>
      <c r="O130" s="373"/>
      <c r="P130" s="612" t="s">
        <v>49</v>
      </c>
      <c r="Q130" s="613"/>
      <c r="R130" s="614"/>
      <c r="S130" s="271"/>
      <c r="T130" s="270"/>
      <c r="U130" s="270"/>
      <c r="V130" s="270"/>
      <c r="W130" s="270"/>
      <c r="X130" s="270"/>
      <c r="Y130" s="272"/>
      <c r="Z130" s="271"/>
      <c r="AA130" s="270"/>
      <c r="AB130" s="270"/>
      <c r="AC130" s="270"/>
      <c r="AD130" s="270"/>
      <c r="AE130" s="270"/>
      <c r="AF130" s="272"/>
      <c r="AG130" s="271"/>
      <c r="AH130" s="270"/>
      <c r="AI130" s="270"/>
      <c r="AJ130" s="270"/>
      <c r="AK130" s="270"/>
      <c r="AL130" s="270"/>
      <c r="AM130" s="272"/>
      <c r="AN130" s="271"/>
      <c r="AO130" s="270"/>
      <c r="AP130" s="270"/>
      <c r="AQ130" s="270"/>
      <c r="AR130" s="270"/>
      <c r="AS130" s="270"/>
      <c r="AT130" s="272"/>
      <c r="AU130" s="271"/>
      <c r="AV130" s="270"/>
      <c r="AW130" s="270"/>
      <c r="AX130" s="608"/>
      <c r="AY130" s="609"/>
      <c r="AZ130" s="610"/>
      <c r="BA130" s="611"/>
      <c r="BB130" s="387"/>
      <c r="BC130" s="372"/>
      <c r="BD130" s="372"/>
      <c r="BE130" s="372"/>
      <c r="BF130" s="373"/>
    </row>
    <row r="131" spans="2:58" ht="20.25" hidden="1" customHeight="1" x14ac:dyDescent="0.4">
      <c r="B131" s="547"/>
      <c r="C131" s="311"/>
      <c r="D131" s="312"/>
      <c r="E131" s="313"/>
      <c r="F131" s="92"/>
      <c r="G131" s="362"/>
      <c r="H131" s="367"/>
      <c r="I131" s="365"/>
      <c r="J131" s="365"/>
      <c r="K131" s="366"/>
      <c r="L131" s="374"/>
      <c r="M131" s="375"/>
      <c r="N131" s="375"/>
      <c r="O131" s="376"/>
      <c r="P131" s="532" t="s">
        <v>15</v>
      </c>
      <c r="Q131" s="533"/>
      <c r="R131" s="534"/>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35">
        <f>IF($BB$3="４週",SUM(S131:AT131),IF($BB$3="暦月",SUM(S131:AW131),""))</f>
        <v>0</v>
      </c>
      <c r="AY131" s="536"/>
      <c r="AZ131" s="537">
        <f>IF($BB$3="４週",AX131/4,IF($BB$3="暦月",勤務表!AX131/(勤務表!$BB$8/7),""))</f>
        <v>0</v>
      </c>
      <c r="BA131" s="538"/>
      <c r="BB131" s="388"/>
      <c r="BC131" s="375"/>
      <c r="BD131" s="375"/>
      <c r="BE131" s="375"/>
      <c r="BF131" s="376"/>
    </row>
    <row r="132" spans="2:58" ht="20.25" hidden="1" customHeight="1" x14ac:dyDescent="0.4">
      <c r="B132" s="547"/>
      <c r="C132" s="314"/>
      <c r="D132" s="315"/>
      <c r="E132" s="316"/>
      <c r="F132" s="117">
        <f>C130</f>
        <v>0</v>
      </c>
      <c r="G132" s="410"/>
      <c r="H132" s="367"/>
      <c r="I132" s="365"/>
      <c r="J132" s="365"/>
      <c r="K132" s="366"/>
      <c r="L132" s="411"/>
      <c r="M132" s="390"/>
      <c r="N132" s="390"/>
      <c r="O132" s="391"/>
      <c r="P132" s="539" t="s">
        <v>50</v>
      </c>
      <c r="Q132" s="540"/>
      <c r="R132" s="541"/>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42">
        <f>IF($BB$3="４週",SUM(S132:AT132),IF($BB$3="暦月",SUM(S132:AW132),""))</f>
        <v>0</v>
      </c>
      <c r="AY132" s="543"/>
      <c r="AZ132" s="544">
        <f>IF($BB$3="４週",AX132/4,IF($BB$3="暦月",勤務表!AX132/(勤務表!$BB$8/7),""))</f>
        <v>0</v>
      </c>
      <c r="BA132" s="545"/>
      <c r="BB132" s="389"/>
      <c r="BC132" s="390"/>
      <c r="BD132" s="390"/>
      <c r="BE132" s="390"/>
      <c r="BF132" s="391"/>
    </row>
    <row r="133" spans="2:58" ht="20.25" hidden="1" customHeight="1" x14ac:dyDescent="0.4">
      <c r="B133" s="547">
        <f>B130+1</f>
        <v>38</v>
      </c>
      <c r="C133" s="308"/>
      <c r="D133" s="309"/>
      <c r="E133" s="310"/>
      <c r="F133" s="114"/>
      <c r="G133" s="361"/>
      <c r="H133" s="364"/>
      <c r="I133" s="365"/>
      <c r="J133" s="365"/>
      <c r="K133" s="366"/>
      <c r="L133" s="371"/>
      <c r="M133" s="372"/>
      <c r="N133" s="372"/>
      <c r="O133" s="373"/>
      <c r="P133" s="612" t="s">
        <v>49</v>
      </c>
      <c r="Q133" s="613"/>
      <c r="R133" s="614"/>
      <c r="S133" s="271"/>
      <c r="T133" s="270"/>
      <c r="U133" s="270"/>
      <c r="V133" s="270"/>
      <c r="W133" s="270"/>
      <c r="X133" s="270"/>
      <c r="Y133" s="272"/>
      <c r="Z133" s="271"/>
      <c r="AA133" s="270"/>
      <c r="AB133" s="270"/>
      <c r="AC133" s="270"/>
      <c r="AD133" s="270"/>
      <c r="AE133" s="270"/>
      <c r="AF133" s="272"/>
      <c r="AG133" s="271"/>
      <c r="AH133" s="270"/>
      <c r="AI133" s="270"/>
      <c r="AJ133" s="270"/>
      <c r="AK133" s="270"/>
      <c r="AL133" s="270"/>
      <c r="AM133" s="272"/>
      <c r="AN133" s="271"/>
      <c r="AO133" s="270"/>
      <c r="AP133" s="270"/>
      <c r="AQ133" s="270"/>
      <c r="AR133" s="270"/>
      <c r="AS133" s="270"/>
      <c r="AT133" s="272"/>
      <c r="AU133" s="271"/>
      <c r="AV133" s="270"/>
      <c r="AW133" s="270"/>
      <c r="AX133" s="608"/>
      <c r="AY133" s="609"/>
      <c r="AZ133" s="610"/>
      <c r="BA133" s="611"/>
      <c r="BB133" s="387"/>
      <c r="BC133" s="372"/>
      <c r="BD133" s="372"/>
      <c r="BE133" s="372"/>
      <c r="BF133" s="373"/>
    </row>
    <row r="134" spans="2:58" ht="20.25" hidden="1" customHeight="1" x14ac:dyDescent="0.4">
      <c r="B134" s="547"/>
      <c r="C134" s="311"/>
      <c r="D134" s="312"/>
      <c r="E134" s="313"/>
      <c r="F134" s="92"/>
      <c r="G134" s="362"/>
      <c r="H134" s="367"/>
      <c r="I134" s="365"/>
      <c r="J134" s="365"/>
      <c r="K134" s="366"/>
      <c r="L134" s="374"/>
      <c r="M134" s="375"/>
      <c r="N134" s="375"/>
      <c r="O134" s="376"/>
      <c r="P134" s="532" t="s">
        <v>15</v>
      </c>
      <c r="Q134" s="533"/>
      <c r="R134" s="534"/>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35">
        <f>IF($BB$3="４週",SUM(S134:AT134),IF($BB$3="暦月",SUM(S134:AW134),""))</f>
        <v>0</v>
      </c>
      <c r="AY134" s="536"/>
      <c r="AZ134" s="537">
        <f>IF($BB$3="４週",AX134/4,IF($BB$3="暦月",勤務表!AX134/(勤務表!$BB$8/7),""))</f>
        <v>0</v>
      </c>
      <c r="BA134" s="538"/>
      <c r="BB134" s="388"/>
      <c r="BC134" s="375"/>
      <c r="BD134" s="375"/>
      <c r="BE134" s="375"/>
      <c r="BF134" s="376"/>
    </row>
    <row r="135" spans="2:58" ht="20.25" hidden="1" customHeight="1" x14ac:dyDescent="0.4">
      <c r="B135" s="547"/>
      <c r="C135" s="314"/>
      <c r="D135" s="315"/>
      <c r="E135" s="316"/>
      <c r="F135" s="117">
        <f>C133</f>
        <v>0</v>
      </c>
      <c r="G135" s="410"/>
      <c r="H135" s="367"/>
      <c r="I135" s="365"/>
      <c r="J135" s="365"/>
      <c r="K135" s="366"/>
      <c r="L135" s="411"/>
      <c r="M135" s="390"/>
      <c r="N135" s="390"/>
      <c r="O135" s="391"/>
      <c r="P135" s="539" t="s">
        <v>50</v>
      </c>
      <c r="Q135" s="540"/>
      <c r="R135" s="541"/>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42">
        <f>IF($BB$3="４週",SUM(S135:AT135),IF($BB$3="暦月",SUM(S135:AW135),""))</f>
        <v>0</v>
      </c>
      <c r="AY135" s="543"/>
      <c r="AZ135" s="544">
        <f>IF($BB$3="４週",AX135/4,IF($BB$3="暦月",勤務表!AX135/(勤務表!$BB$8/7),""))</f>
        <v>0</v>
      </c>
      <c r="BA135" s="545"/>
      <c r="BB135" s="389"/>
      <c r="BC135" s="390"/>
      <c r="BD135" s="390"/>
      <c r="BE135" s="390"/>
      <c r="BF135" s="391"/>
    </row>
    <row r="136" spans="2:58" ht="20.25" hidden="1" customHeight="1" x14ac:dyDescent="0.4">
      <c r="B136" s="547">
        <f>B133+1</f>
        <v>39</v>
      </c>
      <c r="C136" s="308"/>
      <c r="D136" s="309"/>
      <c r="E136" s="310"/>
      <c r="F136" s="114"/>
      <c r="G136" s="361"/>
      <c r="H136" s="364"/>
      <c r="I136" s="365"/>
      <c r="J136" s="365"/>
      <c r="K136" s="366"/>
      <c r="L136" s="371"/>
      <c r="M136" s="372"/>
      <c r="N136" s="372"/>
      <c r="O136" s="373"/>
      <c r="P136" s="612" t="s">
        <v>49</v>
      </c>
      <c r="Q136" s="613"/>
      <c r="R136" s="614"/>
      <c r="S136" s="271"/>
      <c r="T136" s="270"/>
      <c r="U136" s="270"/>
      <c r="V136" s="270"/>
      <c r="W136" s="270"/>
      <c r="X136" s="270"/>
      <c r="Y136" s="272"/>
      <c r="Z136" s="271"/>
      <c r="AA136" s="270"/>
      <c r="AB136" s="270"/>
      <c r="AC136" s="270"/>
      <c r="AD136" s="270"/>
      <c r="AE136" s="270"/>
      <c r="AF136" s="272"/>
      <c r="AG136" s="271"/>
      <c r="AH136" s="270"/>
      <c r="AI136" s="270"/>
      <c r="AJ136" s="270"/>
      <c r="AK136" s="270"/>
      <c r="AL136" s="270"/>
      <c r="AM136" s="272"/>
      <c r="AN136" s="271"/>
      <c r="AO136" s="270"/>
      <c r="AP136" s="270"/>
      <c r="AQ136" s="270"/>
      <c r="AR136" s="270"/>
      <c r="AS136" s="270"/>
      <c r="AT136" s="272"/>
      <c r="AU136" s="271"/>
      <c r="AV136" s="270"/>
      <c r="AW136" s="270"/>
      <c r="AX136" s="608"/>
      <c r="AY136" s="609"/>
      <c r="AZ136" s="610"/>
      <c r="BA136" s="611"/>
      <c r="BB136" s="387"/>
      <c r="BC136" s="372"/>
      <c r="BD136" s="372"/>
      <c r="BE136" s="372"/>
      <c r="BF136" s="373"/>
    </row>
    <row r="137" spans="2:58" ht="20.25" hidden="1" customHeight="1" x14ac:dyDescent="0.4">
      <c r="B137" s="547"/>
      <c r="C137" s="311"/>
      <c r="D137" s="312"/>
      <c r="E137" s="313"/>
      <c r="F137" s="92"/>
      <c r="G137" s="362"/>
      <c r="H137" s="367"/>
      <c r="I137" s="365"/>
      <c r="J137" s="365"/>
      <c r="K137" s="366"/>
      <c r="L137" s="374"/>
      <c r="M137" s="375"/>
      <c r="N137" s="375"/>
      <c r="O137" s="376"/>
      <c r="P137" s="532" t="s">
        <v>15</v>
      </c>
      <c r="Q137" s="533"/>
      <c r="R137" s="534"/>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35">
        <f>IF($BB$3="４週",SUM(S137:AT137),IF($BB$3="暦月",SUM(S137:AW137),""))</f>
        <v>0</v>
      </c>
      <c r="AY137" s="536"/>
      <c r="AZ137" s="537">
        <f>IF($BB$3="４週",AX137/4,IF($BB$3="暦月",勤務表!AX137/(勤務表!$BB$8/7),""))</f>
        <v>0</v>
      </c>
      <c r="BA137" s="538"/>
      <c r="BB137" s="388"/>
      <c r="BC137" s="375"/>
      <c r="BD137" s="375"/>
      <c r="BE137" s="375"/>
      <c r="BF137" s="376"/>
    </row>
    <row r="138" spans="2:58" ht="20.25" hidden="1" customHeight="1" x14ac:dyDescent="0.4">
      <c r="B138" s="547"/>
      <c r="C138" s="314"/>
      <c r="D138" s="315"/>
      <c r="E138" s="316"/>
      <c r="F138" s="117">
        <f>C136</f>
        <v>0</v>
      </c>
      <c r="G138" s="410"/>
      <c r="H138" s="367"/>
      <c r="I138" s="365"/>
      <c r="J138" s="365"/>
      <c r="K138" s="366"/>
      <c r="L138" s="411"/>
      <c r="M138" s="390"/>
      <c r="N138" s="390"/>
      <c r="O138" s="391"/>
      <c r="P138" s="539" t="s">
        <v>50</v>
      </c>
      <c r="Q138" s="540"/>
      <c r="R138" s="541"/>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42">
        <f>IF($BB$3="４週",SUM(S138:AT138),IF($BB$3="暦月",SUM(S138:AW138),""))</f>
        <v>0</v>
      </c>
      <c r="AY138" s="543"/>
      <c r="AZ138" s="544">
        <f>IF($BB$3="４週",AX138/4,IF($BB$3="暦月",勤務表!AX138/(勤務表!$BB$8/7),""))</f>
        <v>0</v>
      </c>
      <c r="BA138" s="545"/>
      <c r="BB138" s="389"/>
      <c r="BC138" s="390"/>
      <c r="BD138" s="390"/>
      <c r="BE138" s="390"/>
      <c r="BF138" s="391"/>
    </row>
    <row r="139" spans="2:58" ht="20.25" hidden="1" customHeight="1" x14ac:dyDescent="0.4">
      <c r="B139" s="547">
        <f>B136+1</f>
        <v>40</v>
      </c>
      <c r="C139" s="308"/>
      <c r="D139" s="309"/>
      <c r="E139" s="310"/>
      <c r="F139" s="114"/>
      <c r="G139" s="361"/>
      <c r="H139" s="364"/>
      <c r="I139" s="365"/>
      <c r="J139" s="365"/>
      <c r="K139" s="366"/>
      <c r="L139" s="371"/>
      <c r="M139" s="372"/>
      <c r="N139" s="372"/>
      <c r="O139" s="373"/>
      <c r="P139" s="612" t="s">
        <v>49</v>
      </c>
      <c r="Q139" s="613"/>
      <c r="R139" s="614"/>
      <c r="S139" s="271"/>
      <c r="T139" s="270"/>
      <c r="U139" s="270"/>
      <c r="V139" s="270"/>
      <c r="W139" s="270"/>
      <c r="X139" s="270"/>
      <c r="Y139" s="272"/>
      <c r="Z139" s="271"/>
      <c r="AA139" s="270"/>
      <c r="AB139" s="270"/>
      <c r="AC139" s="270"/>
      <c r="AD139" s="270"/>
      <c r="AE139" s="270"/>
      <c r="AF139" s="272"/>
      <c r="AG139" s="271"/>
      <c r="AH139" s="270"/>
      <c r="AI139" s="270"/>
      <c r="AJ139" s="270"/>
      <c r="AK139" s="270"/>
      <c r="AL139" s="270"/>
      <c r="AM139" s="272"/>
      <c r="AN139" s="271"/>
      <c r="AO139" s="270"/>
      <c r="AP139" s="270"/>
      <c r="AQ139" s="270"/>
      <c r="AR139" s="270"/>
      <c r="AS139" s="270"/>
      <c r="AT139" s="272"/>
      <c r="AU139" s="271"/>
      <c r="AV139" s="270"/>
      <c r="AW139" s="270"/>
      <c r="AX139" s="608"/>
      <c r="AY139" s="609"/>
      <c r="AZ139" s="610"/>
      <c r="BA139" s="611"/>
      <c r="BB139" s="387"/>
      <c r="BC139" s="372"/>
      <c r="BD139" s="372"/>
      <c r="BE139" s="372"/>
      <c r="BF139" s="373"/>
    </row>
    <row r="140" spans="2:58" ht="20.25" hidden="1" customHeight="1" x14ac:dyDescent="0.4">
      <c r="B140" s="547"/>
      <c r="C140" s="311"/>
      <c r="D140" s="312"/>
      <c r="E140" s="313"/>
      <c r="F140" s="92"/>
      <c r="G140" s="362"/>
      <c r="H140" s="367"/>
      <c r="I140" s="365"/>
      <c r="J140" s="365"/>
      <c r="K140" s="366"/>
      <c r="L140" s="374"/>
      <c r="M140" s="375"/>
      <c r="N140" s="375"/>
      <c r="O140" s="376"/>
      <c r="P140" s="532" t="s">
        <v>15</v>
      </c>
      <c r="Q140" s="533"/>
      <c r="R140" s="534"/>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35">
        <f>IF($BB$3="４週",SUM(S140:AT140),IF($BB$3="暦月",SUM(S140:AW140),""))</f>
        <v>0</v>
      </c>
      <c r="AY140" s="536"/>
      <c r="AZ140" s="537">
        <f>IF($BB$3="４週",AX140/4,IF($BB$3="暦月",勤務表!AX140/(勤務表!$BB$8/7),""))</f>
        <v>0</v>
      </c>
      <c r="BA140" s="538"/>
      <c r="BB140" s="388"/>
      <c r="BC140" s="375"/>
      <c r="BD140" s="375"/>
      <c r="BE140" s="375"/>
      <c r="BF140" s="376"/>
    </row>
    <row r="141" spans="2:58" ht="20.25" hidden="1" customHeight="1" x14ac:dyDescent="0.4">
      <c r="B141" s="547"/>
      <c r="C141" s="314"/>
      <c r="D141" s="315"/>
      <c r="E141" s="316"/>
      <c r="F141" s="117">
        <f>C139</f>
        <v>0</v>
      </c>
      <c r="G141" s="410"/>
      <c r="H141" s="367"/>
      <c r="I141" s="365"/>
      <c r="J141" s="365"/>
      <c r="K141" s="366"/>
      <c r="L141" s="411"/>
      <c r="M141" s="390"/>
      <c r="N141" s="390"/>
      <c r="O141" s="391"/>
      <c r="P141" s="539" t="s">
        <v>50</v>
      </c>
      <c r="Q141" s="540"/>
      <c r="R141" s="541"/>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42">
        <f>IF($BB$3="４週",SUM(S141:AT141),IF($BB$3="暦月",SUM(S141:AW141),""))</f>
        <v>0</v>
      </c>
      <c r="AY141" s="543"/>
      <c r="AZ141" s="544">
        <f>IF($BB$3="４週",AX141/4,IF($BB$3="暦月",勤務表!AX141/(勤務表!$BB$8/7),""))</f>
        <v>0</v>
      </c>
      <c r="BA141" s="545"/>
      <c r="BB141" s="389"/>
      <c r="BC141" s="390"/>
      <c r="BD141" s="390"/>
      <c r="BE141" s="390"/>
      <c r="BF141" s="391"/>
    </row>
    <row r="142" spans="2:58" ht="20.25" hidden="1" customHeight="1" x14ac:dyDescent="0.4">
      <c r="B142" s="547">
        <f>B139+1</f>
        <v>41</v>
      </c>
      <c r="C142" s="308"/>
      <c r="D142" s="309"/>
      <c r="E142" s="310"/>
      <c r="F142" s="114"/>
      <c r="G142" s="361"/>
      <c r="H142" s="364"/>
      <c r="I142" s="365"/>
      <c r="J142" s="365"/>
      <c r="K142" s="366"/>
      <c r="L142" s="371"/>
      <c r="M142" s="372"/>
      <c r="N142" s="372"/>
      <c r="O142" s="373"/>
      <c r="P142" s="612" t="s">
        <v>49</v>
      </c>
      <c r="Q142" s="613"/>
      <c r="R142" s="614"/>
      <c r="S142" s="271"/>
      <c r="T142" s="270"/>
      <c r="U142" s="270"/>
      <c r="V142" s="270"/>
      <c r="W142" s="270"/>
      <c r="X142" s="270"/>
      <c r="Y142" s="272"/>
      <c r="Z142" s="271"/>
      <c r="AA142" s="270"/>
      <c r="AB142" s="270"/>
      <c r="AC142" s="270"/>
      <c r="AD142" s="270"/>
      <c r="AE142" s="270"/>
      <c r="AF142" s="272"/>
      <c r="AG142" s="271"/>
      <c r="AH142" s="270"/>
      <c r="AI142" s="270"/>
      <c r="AJ142" s="270"/>
      <c r="AK142" s="270"/>
      <c r="AL142" s="270"/>
      <c r="AM142" s="272"/>
      <c r="AN142" s="271"/>
      <c r="AO142" s="270"/>
      <c r="AP142" s="270"/>
      <c r="AQ142" s="270"/>
      <c r="AR142" s="270"/>
      <c r="AS142" s="270"/>
      <c r="AT142" s="272"/>
      <c r="AU142" s="271"/>
      <c r="AV142" s="270"/>
      <c r="AW142" s="270"/>
      <c r="AX142" s="608"/>
      <c r="AY142" s="609"/>
      <c r="AZ142" s="610"/>
      <c r="BA142" s="611"/>
      <c r="BB142" s="387"/>
      <c r="BC142" s="372"/>
      <c r="BD142" s="372"/>
      <c r="BE142" s="372"/>
      <c r="BF142" s="373"/>
    </row>
    <row r="143" spans="2:58" ht="20.25" hidden="1" customHeight="1" x14ac:dyDescent="0.4">
      <c r="B143" s="547"/>
      <c r="C143" s="311"/>
      <c r="D143" s="312"/>
      <c r="E143" s="313"/>
      <c r="F143" s="92"/>
      <c r="G143" s="362"/>
      <c r="H143" s="367"/>
      <c r="I143" s="365"/>
      <c r="J143" s="365"/>
      <c r="K143" s="366"/>
      <c r="L143" s="374"/>
      <c r="M143" s="375"/>
      <c r="N143" s="375"/>
      <c r="O143" s="376"/>
      <c r="P143" s="532" t="s">
        <v>15</v>
      </c>
      <c r="Q143" s="533"/>
      <c r="R143" s="534"/>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35">
        <f>IF($BB$3="４週",SUM(S143:AT143),IF($BB$3="暦月",SUM(S143:AW143),""))</f>
        <v>0</v>
      </c>
      <c r="AY143" s="536"/>
      <c r="AZ143" s="537">
        <f>IF($BB$3="４週",AX143/4,IF($BB$3="暦月",勤務表!AX143/(勤務表!$BB$8/7),""))</f>
        <v>0</v>
      </c>
      <c r="BA143" s="538"/>
      <c r="BB143" s="388"/>
      <c r="BC143" s="375"/>
      <c r="BD143" s="375"/>
      <c r="BE143" s="375"/>
      <c r="BF143" s="376"/>
    </row>
    <row r="144" spans="2:58" ht="20.25" hidden="1" customHeight="1" x14ac:dyDescent="0.4">
      <c r="B144" s="547"/>
      <c r="C144" s="314"/>
      <c r="D144" s="315"/>
      <c r="E144" s="316"/>
      <c r="F144" s="117">
        <f>C142</f>
        <v>0</v>
      </c>
      <c r="G144" s="410"/>
      <c r="H144" s="367"/>
      <c r="I144" s="365"/>
      <c r="J144" s="365"/>
      <c r="K144" s="366"/>
      <c r="L144" s="411"/>
      <c r="M144" s="390"/>
      <c r="N144" s="390"/>
      <c r="O144" s="391"/>
      <c r="P144" s="539" t="s">
        <v>50</v>
      </c>
      <c r="Q144" s="540"/>
      <c r="R144" s="541"/>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42">
        <f>IF($BB$3="４週",SUM(S144:AT144),IF($BB$3="暦月",SUM(S144:AW144),""))</f>
        <v>0</v>
      </c>
      <c r="AY144" s="543"/>
      <c r="AZ144" s="544">
        <f>IF($BB$3="４週",AX144/4,IF($BB$3="暦月",勤務表!AX144/(勤務表!$BB$8/7),""))</f>
        <v>0</v>
      </c>
      <c r="BA144" s="545"/>
      <c r="BB144" s="389"/>
      <c r="BC144" s="390"/>
      <c r="BD144" s="390"/>
      <c r="BE144" s="390"/>
      <c r="BF144" s="391"/>
    </row>
    <row r="145" spans="2:58" ht="20.25" hidden="1" customHeight="1" x14ac:dyDescent="0.4">
      <c r="B145" s="547">
        <f>B142+1</f>
        <v>42</v>
      </c>
      <c r="C145" s="308"/>
      <c r="D145" s="309"/>
      <c r="E145" s="310"/>
      <c r="F145" s="114"/>
      <c r="G145" s="361"/>
      <c r="H145" s="364"/>
      <c r="I145" s="365"/>
      <c r="J145" s="365"/>
      <c r="K145" s="366"/>
      <c r="L145" s="371"/>
      <c r="M145" s="372"/>
      <c r="N145" s="372"/>
      <c r="O145" s="373"/>
      <c r="P145" s="612" t="s">
        <v>49</v>
      </c>
      <c r="Q145" s="613"/>
      <c r="R145" s="614"/>
      <c r="S145" s="271"/>
      <c r="T145" s="270"/>
      <c r="U145" s="270"/>
      <c r="V145" s="270"/>
      <c r="W145" s="270"/>
      <c r="X145" s="270"/>
      <c r="Y145" s="272"/>
      <c r="Z145" s="271"/>
      <c r="AA145" s="270"/>
      <c r="AB145" s="270"/>
      <c r="AC145" s="270"/>
      <c r="AD145" s="270"/>
      <c r="AE145" s="270"/>
      <c r="AF145" s="272"/>
      <c r="AG145" s="271"/>
      <c r="AH145" s="270"/>
      <c r="AI145" s="270"/>
      <c r="AJ145" s="270"/>
      <c r="AK145" s="270"/>
      <c r="AL145" s="270"/>
      <c r="AM145" s="272"/>
      <c r="AN145" s="271"/>
      <c r="AO145" s="270"/>
      <c r="AP145" s="270"/>
      <c r="AQ145" s="270"/>
      <c r="AR145" s="270"/>
      <c r="AS145" s="270"/>
      <c r="AT145" s="272"/>
      <c r="AU145" s="271"/>
      <c r="AV145" s="270"/>
      <c r="AW145" s="270"/>
      <c r="AX145" s="608"/>
      <c r="AY145" s="609"/>
      <c r="AZ145" s="610"/>
      <c r="BA145" s="611"/>
      <c r="BB145" s="387"/>
      <c r="BC145" s="372"/>
      <c r="BD145" s="372"/>
      <c r="BE145" s="372"/>
      <c r="BF145" s="373"/>
    </row>
    <row r="146" spans="2:58" ht="20.25" hidden="1" customHeight="1" x14ac:dyDescent="0.4">
      <c r="B146" s="547"/>
      <c r="C146" s="311"/>
      <c r="D146" s="312"/>
      <c r="E146" s="313"/>
      <c r="F146" s="92"/>
      <c r="G146" s="362"/>
      <c r="H146" s="367"/>
      <c r="I146" s="365"/>
      <c r="J146" s="365"/>
      <c r="K146" s="366"/>
      <c r="L146" s="374"/>
      <c r="M146" s="375"/>
      <c r="N146" s="375"/>
      <c r="O146" s="376"/>
      <c r="P146" s="532" t="s">
        <v>15</v>
      </c>
      <c r="Q146" s="533"/>
      <c r="R146" s="534"/>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35">
        <f>IF($BB$3="４週",SUM(S146:AT146),IF($BB$3="暦月",SUM(S146:AW146),""))</f>
        <v>0</v>
      </c>
      <c r="AY146" s="536"/>
      <c r="AZ146" s="537">
        <f>IF($BB$3="４週",AX146/4,IF($BB$3="暦月",勤務表!AX146/(勤務表!$BB$8/7),""))</f>
        <v>0</v>
      </c>
      <c r="BA146" s="538"/>
      <c r="BB146" s="388"/>
      <c r="BC146" s="375"/>
      <c r="BD146" s="375"/>
      <c r="BE146" s="375"/>
      <c r="BF146" s="376"/>
    </row>
    <row r="147" spans="2:58" ht="20.25" hidden="1" customHeight="1" x14ac:dyDescent="0.4">
      <c r="B147" s="547"/>
      <c r="C147" s="314"/>
      <c r="D147" s="315"/>
      <c r="E147" s="316"/>
      <c r="F147" s="117">
        <f>C145</f>
        <v>0</v>
      </c>
      <c r="G147" s="410"/>
      <c r="H147" s="367"/>
      <c r="I147" s="365"/>
      <c r="J147" s="365"/>
      <c r="K147" s="366"/>
      <c r="L147" s="411"/>
      <c r="M147" s="390"/>
      <c r="N147" s="390"/>
      <c r="O147" s="391"/>
      <c r="P147" s="539" t="s">
        <v>50</v>
      </c>
      <c r="Q147" s="540"/>
      <c r="R147" s="541"/>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42">
        <f>IF($BB$3="４週",SUM(S147:AT147),IF($BB$3="暦月",SUM(S147:AW147),""))</f>
        <v>0</v>
      </c>
      <c r="AY147" s="543"/>
      <c r="AZ147" s="544">
        <f>IF($BB$3="４週",AX147/4,IF($BB$3="暦月",勤務表!AX147/(勤務表!$BB$8/7),""))</f>
        <v>0</v>
      </c>
      <c r="BA147" s="545"/>
      <c r="BB147" s="389"/>
      <c r="BC147" s="390"/>
      <c r="BD147" s="390"/>
      <c r="BE147" s="390"/>
      <c r="BF147" s="391"/>
    </row>
    <row r="148" spans="2:58" ht="20.25" hidden="1" customHeight="1" x14ac:dyDescent="0.4">
      <c r="B148" s="547">
        <f>B145+1</f>
        <v>43</v>
      </c>
      <c r="C148" s="308"/>
      <c r="D148" s="309"/>
      <c r="E148" s="310"/>
      <c r="F148" s="114"/>
      <c r="G148" s="361"/>
      <c r="H148" s="364"/>
      <c r="I148" s="365"/>
      <c r="J148" s="365"/>
      <c r="K148" s="366"/>
      <c r="L148" s="371"/>
      <c r="M148" s="372"/>
      <c r="N148" s="372"/>
      <c r="O148" s="373"/>
      <c r="P148" s="612" t="s">
        <v>49</v>
      </c>
      <c r="Q148" s="613"/>
      <c r="R148" s="614"/>
      <c r="S148" s="271"/>
      <c r="T148" s="270"/>
      <c r="U148" s="270"/>
      <c r="V148" s="270"/>
      <c r="W148" s="270"/>
      <c r="X148" s="270"/>
      <c r="Y148" s="272"/>
      <c r="Z148" s="271"/>
      <c r="AA148" s="270"/>
      <c r="AB148" s="270"/>
      <c r="AC148" s="270"/>
      <c r="AD148" s="270"/>
      <c r="AE148" s="270"/>
      <c r="AF148" s="272"/>
      <c r="AG148" s="271"/>
      <c r="AH148" s="270"/>
      <c r="AI148" s="270"/>
      <c r="AJ148" s="270"/>
      <c r="AK148" s="270"/>
      <c r="AL148" s="270"/>
      <c r="AM148" s="272"/>
      <c r="AN148" s="271"/>
      <c r="AO148" s="270"/>
      <c r="AP148" s="270"/>
      <c r="AQ148" s="270"/>
      <c r="AR148" s="270"/>
      <c r="AS148" s="270"/>
      <c r="AT148" s="272"/>
      <c r="AU148" s="271"/>
      <c r="AV148" s="270"/>
      <c r="AW148" s="270"/>
      <c r="AX148" s="608"/>
      <c r="AY148" s="609"/>
      <c r="AZ148" s="610"/>
      <c r="BA148" s="611"/>
      <c r="BB148" s="387"/>
      <c r="BC148" s="372"/>
      <c r="BD148" s="372"/>
      <c r="BE148" s="372"/>
      <c r="BF148" s="373"/>
    </row>
    <row r="149" spans="2:58" ht="20.25" hidden="1" customHeight="1" x14ac:dyDescent="0.4">
      <c r="B149" s="547"/>
      <c r="C149" s="311"/>
      <c r="D149" s="312"/>
      <c r="E149" s="313"/>
      <c r="F149" s="92"/>
      <c r="G149" s="362"/>
      <c r="H149" s="367"/>
      <c r="I149" s="365"/>
      <c r="J149" s="365"/>
      <c r="K149" s="366"/>
      <c r="L149" s="374"/>
      <c r="M149" s="375"/>
      <c r="N149" s="375"/>
      <c r="O149" s="376"/>
      <c r="P149" s="532" t="s">
        <v>15</v>
      </c>
      <c r="Q149" s="533"/>
      <c r="R149" s="534"/>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35">
        <f>IF($BB$3="４週",SUM(S149:AT149),IF($BB$3="暦月",SUM(S149:AW149),""))</f>
        <v>0</v>
      </c>
      <c r="AY149" s="536"/>
      <c r="AZ149" s="537">
        <f>IF($BB$3="４週",AX149/4,IF($BB$3="暦月",勤務表!AX149/(勤務表!$BB$8/7),""))</f>
        <v>0</v>
      </c>
      <c r="BA149" s="538"/>
      <c r="BB149" s="388"/>
      <c r="BC149" s="375"/>
      <c r="BD149" s="375"/>
      <c r="BE149" s="375"/>
      <c r="BF149" s="376"/>
    </row>
    <row r="150" spans="2:58" ht="20.25" hidden="1" customHeight="1" x14ac:dyDescent="0.4">
      <c r="B150" s="547"/>
      <c r="C150" s="314"/>
      <c r="D150" s="315"/>
      <c r="E150" s="316"/>
      <c r="F150" s="117">
        <f>C148</f>
        <v>0</v>
      </c>
      <c r="G150" s="410"/>
      <c r="H150" s="367"/>
      <c r="I150" s="365"/>
      <c r="J150" s="365"/>
      <c r="K150" s="366"/>
      <c r="L150" s="411"/>
      <c r="M150" s="390"/>
      <c r="N150" s="390"/>
      <c r="O150" s="391"/>
      <c r="P150" s="539" t="s">
        <v>50</v>
      </c>
      <c r="Q150" s="540"/>
      <c r="R150" s="541"/>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42">
        <f>IF($BB$3="４週",SUM(S150:AT150),IF($BB$3="暦月",SUM(S150:AW150),""))</f>
        <v>0</v>
      </c>
      <c r="AY150" s="543"/>
      <c r="AZ150" s="544">
        <f>IF($BB$3="４週",AX150/4,IF($BB$3="暦月",勤務表!AX150/(勤務表!$BB$8/7),""))</f>
        <v>0</v>
      </c>
      <c r="BA150" s="545"/>
      <c r="BB150" s="389"/>
      <c r="BC150" s="390"/>
      <c r="BD150" s="390"/>
      <c r="BE150" s="390"/>
      <c r="BF150" s="391"/>
    </row>
    <row r="151" spans="2:58" ht="20.25" hidden="1" customHeight="1" x14ac:dyDescent="0.4">
      <c r="B151" s="547">
        <f>B148+1</f>
        <v>44</v>
      </c>
      <c r="C151" s="308"/>
      <c r="D151" s="309"/>
      <c r="E151" s="310"/>
      <c r="F151" s="114"/>
      <c r="G151" s="361"/>
      <c r="H151" s="364"/>
      <c r="I151" s="365"/>
      <c r="J151" s="365"/>
      <c r="K151" s="366"/>
      <c r="L151" s="371"/>
      <c r="M151" s="372"/>
      <c r="N151" s="372"/>
      <c r="O151" s="373"/>
      <c r="P151" s="612" t="s">
        <v>49</v>
      </c>
      <c r="Q151" s="613"/>
      <c r="R151" s="614"/>
      <c r="S151" s="271"/>
      <c r="T151" s="270"/>
      <c r="U151" s="270"/>
      <c r="V151" s="270"/>
      <c r="W151" s="270"/>
      <c r="X151" s="270"/>
      <c r="Y151" s="272"/>
      <c r="Z151" s="271"/>
      <c r="AA151" s="270"/>
      <c r="AB151" s="270"/>
      <c r="AC151" s="270"/>
      <c r="AD151" s="270"/>
      <c r="AE151" s="270"/>
      <c r="AF151" s="272"/>
      <c r="AG151" s="271"/>
      <c r="AH151" s="270"/>
      <c r="AI151" s="270"/>
      <c r="AJ151" s="270"/>
      <c r="AK151" s="270"/>
      <c r="AL151" s="270"/>
      <c r="AM151" s="272"/>
      <c r="AN151" s="271"/>
      <c r="AO151" s="270"/>
      <c r="AP151" s="270"/>
      <c r="AQ151" s="270"/>
      <c r="AR151" s="270"/>
      <c r="AS151" s="270"/>
      <c r="AT151" s="272"/>
      <c r="AU151" s="271"/>
      <c r="AV151" s="270"/>
      <c r="AW151" s="270"/>
      <c r="AX151" s="608"/>
      <c r="AY151" s="609"/>
      <c r="AZ151" s="610"/>
      <c r="BA151" s="611"/>
      <c r="BB151" s="387"/>
      <c r="BC151" s="372"/>
      <c r="BD151" s="372"/>
      <c r="BE151" s="372"/>
      <c r="BF151" s="373"/>
    </row>
    <row r="152" spans="2:58" ht="20.25" hidden="1" customHeight="1" x14ac:dyDescent="0.4">
      <c r="B152" s="547"/>
      <c r="C152" s="311"/>
      <c r="D152" s="312"/>
      <c r="E152" s="313"/>
      <c r="F152" s="92"/>
      <c r="G152" s="362"/>
      <c r="H152" s="367"/>
      <c r="I152" s="365"/>
      <c r="J152" s="365"/>
      <c r="K152" s="366"/>
      <c r="L152" s="374"/>
      <c r="M152" s="375"/>
      <c r="N152" s="375"/>
      <c r="O152" s="376"/>
      <c r="P152" s="532" t="s">
        <v>15</v>
      </c>
      <c r="Q152" s="533"/>
      <c r="R152" s="534"/>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35">
        <f>IF($BB$3="４週",SUM(S152:AT152),IF($BB$3="暦月",SUM(S152:AW152),""))</f>
        <v>0</v>
      </c>
      <c r="AY152" s="536"/>
      <c r="AZ152" s="537">
        <f>IF($BB$3="４週",AX152/4,IF($BB$3="暦月",勤務表!AX152/(勤務表!$BB$8/7),""))</f>
        <v>0</v>
      </c>
      <c r="BA152" s="538"/>
      <c r="BB152" s="388"/>
      <c r="BC152" s="375"/>
      <c r="BD152" s="375"/>
      <c r="BE152" s="375"/>
      <c r="BF152" s="376"/>
    </row>
    <row r="153" spans="2:58" ht="20.25" hidden="1" customHeight="1" x14ac:dyDescent="0.4">
      <c r="B153" s="547"/>
      <c r="C153" s="314"/>
      <c r="D153" s="315"/>
      <c r="E153" s="316"/>
      <c r="F153" s="117">
        <f>C151</f>
        <v>0</v>
      </c>
      <c r="G153" s="410"/>
      <c r="H153" s="367"/>
      <c r="I153" s="365"/>
      <c r="J153" s="365"/>
      <c r="K153" s="366"/>
      <c r="L153" s="411"/>
      <c r="M153" s="390"/>
      <c r="N153" s="390"/>
      <c r="O153" s="391"/>
      <c r="P153" s="539" t="s">
        <v>50</v>
      </c>
      <c r="Q153" s="540"/>
      <c r="R153" s="541"/>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42">
        <f>IF($BB$3="４週",SUM(S153:AT153),IF($BB$3="暦月",SUM(S153:AW153),""))</f>
        <v>0</v>
      </c>
      <c r="AY153" s="543"/>
      <c r="AZ153" s="544">
        <f>IF($BB$3="４週",AX153/4,IF($BB$3="暦月",勤務表!AX153/(勤務表!$BB$8/7),""))</f>
        <v>0</v>
      </c>
      <c r="BA153" s="545"/>
      <c r="BB153" s="389"/>
      <c r="BC153" s="390"/>
      <c r="BD153" s="390"/>
      <c r="BE153" s="390"/>
      <c r="BF153" s="391"/>
    </row>
    <row r="154" spans="2:58" ht="20.25" hidden="1" customHeight="1" x14ac:dyDescent="0.4">
      <c r="B154" s="547">
        <f>B151+1</f>
        <v>45</v>
      </c>
      <c r="C154" s="308"/>
      <c r="D154" s="309"/>
      <c r="E154" s="310"/>
      <c r="F154" s="114"/>
      <c r="G154" s="361"/>
      <c r="H154" s="364"/>
      <c r="I154" s="365"/>
      <c r="J154" s="365"/>
      <c r="K154" s="366"/>
      <c r="L154" s="371"/>
      <c r="M154" s="372"/>
      <c r="N154" s="372"/>
      <c r="O154" s="373"/>
      <c r="P154" s="612" t="s">
        <v>49</v>
      </c>
      <c r="Q154" s="613"/>
      <c r="R154" s="614"/>
      <c r="S154" s="271"/>
      <c r="T154" s="270"/>
      <c r="U154" s="270"/>
      <c r="V154" s="270"/>
      <c r="W154" s="270"/>
      <c r="X154" s="270"/>
      <c r="Y154" s="272"/>
      <c r="Z154" s="271"/>
      <c r="AA154" s="270"/>
      <c r="AB154" s="270"/>
      <c r="AC154" s="270"/>
      <c r="AD154" s="270"/>
      <c r="AE154" s="270"/>
      <c r="AF154" s="272"/>
      <c r="AG154" s="271"/>
      <c r="AH154" s="270"/>
      <c r="AI154" s="270"/>
      <c r="AJ154" s="270"/>
      <c r="AK154" s="270"/>
      <c r="AL154" s="270"/>
      <c r="AM154" s="272"/>
      <c r="AN154" s="271"/>
      <c r="AO154" s="270"/>
      <c r="AP154" s="270"/>
      <c r="AQ154" s="270"/>
      <c r="AR154" s="270"/>
      <c r="AS154" s="270"/>
      <c r="AT154" s="272"/>
      <c r="AU154" s="271"/>
      <c r="AV154" s="270"/>
      <c r="AW154" s="270"/>
      <c r="AX154" s="608"/>
      <c r="AY154" s="609"/>
      <c r="AZ154" s="610"/>
      <c r="BA154" s="611"/>
      <c r="BB154" s="387"/>
      <c r="BC154" s="372"/>
      <c r="BD154" s="372"/>
      <c r="BE154" s="372"/>
      <c r="BF154" s="373"/>
    </row>
    <row r="155" spans="2:58" ht="20.25" hidden="1" customHeight="1" x14ac:dyDescent="0.4">
      <c r="B155" s="547"/>
      <c r="C155" s="311"/>
      <c r="D155" s="312"/>
      <c r="E155" s="313"/>
      <c r="F155" s="92"/>
      <c r="G155" s="362"/>
      <c r="H155" s="367"/>
      <c r="I155" s="365"/>
      <c r="J155" s="365"/>
      <c r="K155" s="366"/>
      <c r="L155" s="374"/>
      <c r="M155" s="375"/>
      <c r="N155" s="375"/>
      <c r="O155" s="376"/>
      <c r="P155" s="532" t="s">
        <v>15</v>
      </c>
      <c r="Q155" s="533"/>
      <c r="R155" s="534"/>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35">
        <f>IF($BB$3="４週",SUM(S155:AT155),IF($BB$3="暦月",SUM(S155:AW155),""))</f>
        <v>0</v>
      </c>
      <c r="AY155" s="536"/>
      <c r="AZ155" s="537">
        <f>IF($BB$3="４週",AX155/4,IF($BB$3="暦月",勤務表!AX155/(勤務表!$BB$8/7),""))</f>
        <v>0</v>
      </c>
      <c r="BA155" s="538"/>
      <c r="BB155" s="388"/>
      <c r="BC155" s="375"/>
      <c r="BD155" s="375"/>
      <c r="BE155" s="375"/>
      <c r="BF155" s="376"/>
    </row>
    <row r="156" spans="2:58" ht="20.25" hidden="1" customHeight="1" x14ac:dyDescent="0.4">
      <c r="B156" s="547"/>
      <c r="C156" s="314"/>
      <c r="D156" s="315"/>
      <c r="E156" s="316"/>
      <c r="F156" s="117">
        <f>C154</f>
        <v>0</v>
      </c>
      <c r="G156" s="410"/>
      <c r="H156" s="367"/>
      <c r="I156" s="365"/>
      <c r="J156" s="365"/>
      <c r="K156" s="366"/>
      <c r="L156" s="411"/>
      <c r="M156" s="390"/>
      <c r="N156" s="390"/>
      <c r="O156" s="391"/>
      <c r="P156" s="539" t="s">
        <v>50</v>
      </c>
      <c r="Q156" s="540"/>
      <c r="R156" s="541"/>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42">
        <f>IF($BB$3="４週",SUM(S156:AT156),IF($BB$3="暦月",SUM(S156:AW156),""))</f>
        <v>0</v>
      </c>
      <c r="AY156" s="543"/>
      <c r="AZ156" s="544">
        <f>IF($BB$3="４週",AX156/4,IF($BB$3="暦月",勤務表!AX156/(勤務表!$BB$8/7),""))</f>
        <v>0</v>
      </c>
      <c r="BA156" s="545"/>
      <c r="BB156" s="389"/>
      <c r="BC156" s="390"/>
      <c r="BD156" s="390"/>
      <c r="BE156" s="390"/>
      <c r="BF156" s="391"/>
    </row>
    <row r="157" spans="2:58" ht="20.25" hidden="1" customHeight="1" x14ac:dyDescent="0.4">
      <c r="B157" s="547">
        <f>B154+1</f>
        <v>46</v>
      </c>
      <c r="C157" s="308"/>
      <c r="D157" s="309"/>
      <c r="E157" s="310"/>
      <c r="F157" s="114"/>
      <c r="G157" s="361"/>
      <c r="H157" s="364"/>
      <c r="I157" s="365"/>
      <c r="J157" s="365"/>
      <c r="K157" s="366"/>
      <c r="L157" s="371"/>
      <c r="M157" s="372"/>
      <c r="N157" s="372"/>
      <c r="O157" s="373"/>
      <c r="P157" s="612" t="s">
        <v>49</v>
      </c>
      <c r="Q157" s="613"/>
      <c r="R157" s="614"/>
      <c r="S157" s="271"/>
      <c r="T157" s="270"/>
      <c r="U157" s="270"/>
      <c r="V157" s="270"/>
      <c r="W157" s="270"/>
      <c r="X157" s="270"/>
      <c r="Y157" s="272"/>
      <c r="Z157" s="271"/>
      <c r="AA157" s="270"/>
      <c r="AB157" s="270"/>
      <c r="AC157" s="270"/>
      <c r="AD157" s="270"/>
      <c r="AE157" s="270"/>
      <c r="AF157" s="272"/>
      <c r="AG157" s="271"/>
      <c r="AH157" s="270"/>
      <c r="AI157" s="270"/>
      <c r="AJ157" s="270"/>
      <c r="AK157" s="270"/>
      <c r="AL157" s="270"/>
      <c r="AM157" s="272"/>
      <c r="AN157" s="271"/>
      <c r="AO157" s="270"/>
      <c r="AP157" s="270"/>
      <c r="AQ157" s="270"/>
      <c r="AR157" s="270"/>
      <c r="AS157" s="270"/>
      <c r="AT157" s="272"/>
      <c r="AU157" s="271"/>
      <c r="AV157" s="270"/>
      <c r="AW157" s="270"/>
      <c r="AX157" s="608"/>
      <c r="AY157" s="609"/>
      <c r="AZ157" s="610"/>
      <c r="BA157" s="611"/>
      <c r="BB157" s="387"/>
      <c r="BC157" s="372"/>
      <c r="BD157" s="372"/>
      <c r="BE157" s="372"/>
      <c r="BF157" s="373"/>
    </row>
    <row r="158" spans="2:58" ht="20.25" hidden="1" customHeight="1" x14ac:dyDescent="0.4">
      <c r="B158" s="547"/>
      <c r="C158" s="311"/>
      <c r="D158" s="312"/>
      <c r="E158" s="313"/>
      <c r="F158" s="92"/>
      <c r="G158" s="362"/>
      <c r="H158" s="367"/>
      <c r="I158" s="365"/>
      <c r="J158" s="365"/>
      <c r="K158" s="366"/>
      <c r="L158" s="374"/>
      <c r="M158" s="375"/>
      <c r="N158" s="375"/>
      <c r="O158" s="376"/>
      <c r="P158" s="532" t="s">
        <v>15</v>
      </c>
      <c r="Q158" s="533"/>
      <c r="R158" s="534"/>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35">
        <f>IF($BB$3="４週",SUM(S158:AT158),IF($BB$3="暦月",SUM(S158:AW158),""))</f>
        <v>0</v>
      </c>
      <c r="AY158" s="536"/>
      <c r="AZ158" s="537">
        <f>IF($BB$3="４週",AX158/4,IF($BB$3="暦月",勤務表!AX158/(勤務表!$BB$8/7),""))</f>
        <v>0</v>
      </c>
      <c r="BA158" s="538"/>
      <c r="BB158" s="388"/>
      <c r="BC158" s="375"/>
      <c r="BD158" s="375"/>
      <c r="BE158" s="375"/>
      <c r="BF158" s="376"/>
    </row>
    <row r="159" spans="2:58" ht="20.25" hidden="1" customHeight="1" x14ac:dyDescent="0.4">
      <c r="B159" s="547"/>
      <c r="C159" s="314"/>
      <c r="D159" s="315"/>
      <c r="E159" s="316"/>
      <c r="F159" s="117">
        <f>C157</f>
        <v>0</v>
      </c>
      <c r="G159" s="410"/>
      <c r="H159" s="367"/>
      <c r="I159" s="365"/>
      <c r="J159" s="365"/>
      <c r="K159" s="366"/>
      <c r="L159" s="411"/>
      <c r="M159" s="390"/>
      <c r="N159" s="390"/>
      <c r="O159" s="391"/>
      <c r="P159" s="539" t="s">
        <v>50</v>
      </c>
      <c r="Q159" s="540"/>
      <c r="R159" s="541"/>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42">
        <f>IF($BB$3="４週",SUM(S159:AT159),IF($BB$3="暦月",SUM(S159:AW159),""))</f>
        <v>0</v>
      </c>
      <c r="AY159" s="543"/>
      <c r="AZ159" s="544">
        <f>IF($BB$3="４週",AX159/4,IF($BB$3="暦月",勤務表!AX159/(勤務表!$BB$8/7),""))</f>
        <v>0</v>
      </c>
      <c r="BA159" s="545"/>
      <c r="BB159" s="389"/>
      <c r="BC159" s="390"/>
      <c r="BD159" s="390"/>
      <c r="BE159" s="390"/>
      <c r="BF159" s="391"/>
    </row>
    <row r="160" spans="2:58" ht="20.25" hidden="1" customHeight="1" x14ac:dyDescent="0.4">
      <c r="B160" s="547">
        <f>B157+1</f>
        <v>47</v>
      </c>
      <c r="C160" s="308"/>
      <c r="D160" s="309"/>
      <c r="E160" s="310"/>
      <c r="F160" s="114"/>
      <c r="G160" s="361"/>
      <c r="H160" s="364"/>
      <c r="I160" s="365"/>
      <c r="J160" s="365"/>
      <c r="K160" s="366"/>
      <c r="L160" s="371"/>
      <c r="M160" s="372"/>
      <c r="N160" s="372"/>
      <c r="O160" s="373"/>
      <c r="P160" s="612" t="s">
        <v>49</v>
      </c>
      <c r="Q160" s="613"/>
      <c r="R160" s="614"/>
      <c r="S160" s="271"/>
      <c r="T160" s="270"/>
      <c r="U160" s="270"/>
      <c r="V160" s="270"/>
      <c r="W160" s="270"/>
      <c r="X160" s="270"/>
      <c r="Y160" s="272"/>
      <c r="Z160" s="271"/>
      <c r="AA160" s="270"/>
      <c r="AB160" s="270"/>
      <c r="AC160" s="270"/>
      <c r="AD160" s="270"/>
      <c r="AE160" s="270"/>
      <c r="AF160" s="272"/>
      <c r="AG160" s="271"/>
      <c r="AH160" s="270"/>
      <c r="AI160" s="270"/>
      <c r="AJ160" s="270"/>
      <c r="AK160" s="270"/>
      <c r="AL160" s="270"/>
      <c r="AM160" s="272"/>
      <c r="AN160" s="271"/>
      <c r="AO160" s="270"/>
      <c r="AP160" s="270"/>
      <c r="AQ160" s="270"/>
      <c r="AR160" s="270"/>
      <c r="AS160" s="270"/>
      <c r="AT160" s="272"/>
      <c r="AU160" s="271"/>
      <c r="AV160" s="270"/>
      <c r="AW160" s="270"/>
      <c r="AX160" s="608"/>
      <c r="AY160" s="609"/>
      <c r="AZ160" s="610"/>
      <c r="BA160" s="611"/>
      <c r="BB160" s="387"/>
      <c r="BC160" s="372"/>
      <c r="BD160" s="372"/>
      <c r="BE160" s="372"/>
      <c r="BF160" s="373"/>
    </row>
    <row r="161" spans="2:58" ht="20.25" hidden="1" customHeight="1" x14ac:dyDescent="0.4">
      <c r="B161" s="547"/>
      <c r="C161" s="311"/>
      <c r="D161" s="312"/>
      <c r="E161" s="313"/>
      <c r="F161" s="92"/>
      <c r="G161" s="362"/>
      <c r="H161" s="367"/>
      <c r="I161" s="365"/>
      <c r="J161" s="365"/>
      <c r="K161" s="366"/>
      <c r="L161" s="374"/>
      <c r="M161" s="375"/>
      <c r="N161" s="375"/>
      <c r="O161" s="376"/>
      <c r="P161" s="532" t="s">
        <v>15</v>
      </c>
      <c r="Q161" s="533"/>
      <c r="R161" s="534"/>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35">
        <f>IF($BB$3="４週",SUM(S161:AT161),IF($BB$3="暦月",SUM(S161:AW161),""))</f>
        <v>0</v>
      </c>
      <c r="AY161" s="536"/>
      <c r="AZ161" s="537">
        <f>IF($BB$3="４週",AX161/4,IF($BB$3="暦月",勤務表!AX161/(勤務表!$BB$8/7),""))</f>
        <v>0</v>
      </c>
      <c r="BA161" s="538"/>
      <c r="BB161" s="388"/>
      <c r="BC161" s="375"/>
      <c r="BD161" s="375"/>
      <c r="BE161" s="375"/>
      <c r="BF161" s="376"/>
    </row>
    <row r="162" spans="2:58" ht="20.25" hidden="1" customHeight="1" x14ac:dyDescent="0.4">
      <c r="B162" s="547"/>
      <c r="C162" s="314"/>
      <c r="D162" s="315"/>
      <c r="E162" s="316"/>
      <c r="F162" s="117">
        <f>C160</f>
        <v>0</v>
      </c>
      <c r="G162" s="410"/>
      <c r="H162" s="367"/>
      <c r="I162" s="365"/>
      <c r="J162" s="365"/>
      <c r="K162" s="366"/>
      <c r="L162" s="411"/>
      <c r="M162" s="390"/>
      <c r="N162" s="390"/>
      <c r="O162" s="391"/>
      <c r="P162" s="539" t="s">
        <v>50</v>
      </c>
      <c r="Q162" s="540"/>
      <c r="R162" s="541"/>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42">
        <f>IF($BB$3="４週",SUM(S162:AT162),IF($BB$3="暦月",SUM(S162:AW162),""))</f>
        <v>0</v>
      </c>
      <c r="AY162" s="543"/>
      <c r="AZ162" s="544">
        <f>IF($BB$3="４週",AX162/4,IF($BB$3="暦月",勤務表!AX162/(勤務表!$BB$8/7),""))</f>
        <v>0</v>
      </c>
      <c r="BA162" s="545"/>
      <c r="BB162" s="389"/>
      <c r="BC162" s="390"/>
      <c r="BD162" s="390"/>
      <c r="BE162" s="390"/>
      <c r="BF162" s="391"/>
    </row>
    <row r="163" spans="2:58" ht="20.25" hidden="1" customHeight="1" x14ac:dyDescent="0.4">
      <c r="B163" s="547">
        <f>B160+1</f>
        <v>48</v>
      </c>
      <c r="C163" s="308"/>
      <c r="D163" s="309"/>
      <c r="E163" s="310"/>
      <c r="F163" s="114"/>
      <c r="G163" s="361"/>
      <c r="H163" s="364"/>
      <c r="I163" s="365"/>
      <c r="J163" s="365"/>
      <c r="K163" s="366"/>
      <c r="L163" s="371"/>
      <c r="M163" s="372"/>
      <c r="N163" s="372"/>
      <c r="O163" s="373"/>
      <c r="P163" s="612" t="s">
        <v>49</v>
      </c>
      <c r="Q163" s="613"/>
      <c r="R163" s="614"/>
      <c r="S163" s="271"/>
      <c r="T163" s="270"/>
      <c r="U163" s="270"/>
      <c r="V163" s="270"/>
      <c r="W163" s="270"/>
      <c r="X163" s="270"/>
      <c r="Y163" s="272"/>
      <c r="Z163" s="271"/>
      <c r="AA163" s="270"/>
      <c r="AB163" s="270"/>
      <c r="AC163" s="270"/>
      <c r="AD163" s="270"/>
      <c r="AE163" s="270"/>
      <c r="AF163" s="272"/>
      <c r="AG163" s="271"/>
      <c r="AH163" s="270"/>
      <c r="AI163" s="270"/>
      <c r="AJ163" s="270"/>
      <c r="AK163" s="270"/>
      <c r="AL163" s="270"/>
      <c r="AM163" s="272"/>
      <c r="AN163" s="271"/>
      <c r="AO163" s="270"/>
      <c r="AP163" s="270"/>
      <c r="AQ163" s="270"/>
      <c r="AR163" s="270"/>
      <c r="AS163" s="270"/>
      <c r="AT163" s="272"/>
      <c r="AU163" s="271"/>
      <c r="AV163" s="270"/>
      <c r="AW163" s="270"/>
      <c r="AX163" s="608"/>
      <c r="AY163" s="609"/>
      <c r="AZ163" s="610"/>
      <c r="BA163" s="611"/>
      <c r="BB163" s="387"/>
      <c r="BC163" s="372"/>
      <c r="BD163" s="372"/>
      <c r="BE163" s="372"/>
      <c r="BF163" s="373"/>
    </row>
    <row r="164" spans="2:58" ht="20.25" hidden="1" customHeight="1" x14ac:dyDescent="0.4">
      <c r="B164" s="547"/>
      <c r="C164" s="311"/>
      <c r="D164" s="312"/>
      <c r="E164" s="313"/>
      <c r="F164" s="92"/>
      <c r="G164" s="362"/>
      <c r="H164" s="367"/>
      <c r="I164" s="365"/>
      <c r="J164" s="365"/>
      <c r="K164" s="366"/>
      <c r="L164" s="374"/>
      <c r="M164" s="375"/>
      <c r="N164" s="375"/>
      <c r="O164" s="376"/>
      <c r="P164" s="532" t="s">
        <v>15</v>
      </c>
      <c r="Q164" s="533"/>
      <c r="R164" s="534"/>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35">
        <f>IF($BB$3="４週",SUM(S164:AT164),IF($BB$3="暦月",SUM(S164:AW164),""))</f>
        <v>0</v>
      </c>
      <c r="AY164" s="536"/>
      <c r="AZ164" s="537">
        <f>IF($BB$3="４週",AX164/4,IF($BB$3="暦月",勤務表!AX164/(勤務表!$BB$8/7),""))</f>
        <v>0</v>
      </c>
      <c r="BA164" s="538"/>
      <c r="BB164" s="388"/>
      <c r="BC164" s="375"/>
      <c r="BD164" s="375"/>
      <c r="BE164" s="375"/>
      <c r="BF164" s="376"/>
    </row>
    <row r="165" spans="2:58" ht="20.25" hidden="1" customHeight="1" x14ac:dyDescent="0.4">
      <c r="B165" s="547"/>
      <c r="C165" s="314"/>
      <c r="D165" s="315"/>
      <c r="E165" s="316"/>
      <c r="F165" s="117">
        <f>C163</f>
        <v>0</v>
      </c>
      <c r="G165" s="410"/>
      <c r="H165" s="367"/>
      <c r="I165" s="365"/>
      <c r="J165" s="365"/>
      <c r="K165" s="366"/>
      <c r="L165" s="411"/>
      <c r="M165" s="390"/>
      <c r="N165" s="390"/>
      <c r="O165" s="391"/>
      <c r="P165" s="539" t="s">
        <v>50</v>
      </c>
      <c r="Q165" s="540"/>
      <c r="R165" s="541"/>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42">
        <f>IF($BB$3="４週",SUM(S165:AT165),IF($BB$3="暦月",SUM(S165:AW165),""))</f>
        <v>0</v>
      </c>
      <c r="AY165" s="543"/>
      <c r="AZ165" s="544">
        <f>IF($BB$3="４週",AX165/4,IF($BB$3="暦月",勤務表!AX165/(勤務表!$BB$8/7),""))</f>
        <v>0</v>
      </c>
      <c r="BA165" s="545"/>
      <c r="BB165" s="389"/>
      <c r="BC165" s="390"/>
      <c r="BD165" s="390"/>
      <c r="BE165" s="390"/>
      <c r="BF165" s="391"/>
    </row>
    <row r="166" spans="2:58" ht="20.25" hidden="1" customHeight="1" x14ac:dyDescent="0.4">
      <c r="B166" s="547">
        <f>B163+1</f>
        <v>49</v>
      </c>
      <c r="C166" s="308"/>
      <c r="D166" s="309"/>
      <c r="E166" s="310"/>
      <c r="F166" s="114"/>
      <c r="G166" s="361"/>
      <c r="H166" s="364"/>
      <c r="I166" s="365"/>
      <c r="J166" s="365"/>
      <c r="K166" s="366"/>
      <c r="L166" s="371"/>
      <c r="M166" s="372"/>
      <c r="N166" s="372"/>
      <c r="O166" s="373"/>
      <c r="P166" s="612" t="s">
        <v>49</v>
      </c>
      <c r="Q166" s="613"/>
      <c r="R166" s="614"/>
      <c r="S166" s="271"/>
      <c r="T166" s="270"/>
      <c r="U166" s="270"/>
      <c r="V166" s="270"/>
      <c r="W166" s="270"/>
      <c r="X166" s="270"/>
      <c r="Y166" s="272"/>
      <c r="Z166" s="271"/>
      <c r="AA166" s="270"/>
      <c r="AB166" s="270"/>
      <c r="AC166" s="270"/>
      <c r="AD166" s="270"/>
      <c r="AE166" s="270"/>
      <c r="AF166" s="272"/>
      <c r="AG166" s="271"/>
      <c r="AH166" s="270"/>
      <c r="AI166" s="270"/>
      <c r="AJ166" s="270"/>
      <c r="AK166" s="270"/>
      <c r="AL166" s="270"/>
      <c r="AM166" s="272"/>
      <c r="AN166" s="271"/>
      <c r="AO166" s="270"/>
      <c r="AP166" s="270"/>
      <c r="AQ166" s="270"/>
      <c r="AR166" s="270"/>
      <c r="AS166" s="270"/>
      <c r="AT166" s="272"/>
      <c r="AU166" s="271"/>
      <c r="AV166" s="270"/>
      <c r="AW166" s="270"/>
      <c r="AX166" s="608"/>
      <c r="AY166" s="609"/>
      <c r="AZ166" s="610"/>
      <c r="BA166" s="611"/>
      <c r="BB166" s="387"/>
      <c r="BC166" s="372"/>
      <c r="BD166" s="372"/>
      <c r="BE166" s="372"/>
      <c r="BF166" s="373"/>
    </row>
    <row r="167" spans="2:58" ht="20.25" hidden="1" customHeight="1" x14ac:dyDescent="0.4">
      <c r="B167" s="547"/>
      <c r="C167" s="311"/>
      <c r="D167" s="312"/>
      <c r="E167" s="313"/>
      <c r="F167" s="92"/>
      <c r="G167" s="362"/>
      <c r="H167" s="367"/>
      <c r="I167" s="365"/>
      <c r="J167" s="365"/>
      <c r="K167" s="366"/>
      <c r="L167" s="374"/>
      <c r="M167" s="375"/>
      <c r="N167" s="375"/>
      <c r="O167" s="376"/>
      <c r="P167" s="532" t="s">
        <v>15</v>
      </c>
      <c r="Q167" s="533"/>
      <c r="R167" s="534"/>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35">
        <f>IF($BB$3="４週",SUM(S167:AT167),IF($BB$3="暦月",SUM(S167:AW167),""))</f>
        <v>0</v>
      </c>
      <c r="AY167" s="536"/>
      <c r="AZ167" s="537">
        <f>IF($BB$3="４週",AX167/4,IF($BB$3="暦月",勤務表!AX167/(勤務表!$BB$8/7),""))</f>
        <v>0</v>
      </c>
      <c r="BA167" s="538"/>
      <c r="BB167" s="388"/>
      <c r="BC167" s="375"/>
      <c r="BD167" s="375"/>
      <c r="BE167" s="375"/>
      <c r="BF167" s="376"/>
    </row>
    <row r="168" spans="2:58" ht="20.25" hidden="1" customHeight="1" x14ac:dyDescent="0.4">
      <c r="B168" s="547"/>
      <c r="C168" s="314"/>
      <c r="D168" s="315"/>
      <c r="E168" s="316"/>
      <c r="F168" s="117">
        <f>C166</f>
        <v>0</v>
      </c>
      <c r="G168" s="410"/>
      <c r="H168" s="367"/>
      <c r="I168" s="365"/>
      <c r="J168" s="365"/>
      <c r="K168" s="366"/>
      <c r="L168" s="411"/>
      <c r="M168" s="390"/>
      <c r="N168" s="390"/>
      <c r="O168" s="391"/>
      <c r="P168" s="539" t="s">
        <v>50</v>
      </c>
      <c r="Q168" s="540"/>
      <c r="R168" s="541"/>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42">
        <f>IF($BB$3="４週",SUM(S168:AT168),IF($BB$3="暦月",SUM(S168:AW168),""))</f>
        <v>0</v>
      </c>
      <c r="AY168" s="543"/>
      <c r="AZ168" s="544">
        <f>IF($BB$3="４週",AX168/4,IF($BB$3="暦月",勤務表!AX168/(勤務表!$BB$8/7),""))</f>
        <v>0</v>
      </c>
      <c r="BA168" s="545"/>
      <c r="BB168" s="389"/>
      <c r="BC168" s="390"/>
      <c r="BD168" s="390"/>
      <c r="BE168" s="390"/>
      <c r="BF168" s="391"/>
    </row>
    <row r="169" spans="2:58" ht="20.25" hidden="1" customHeight="1" x14ac:dyDescent="0.4">
      <c r="B169" s="547">
        <f>B166+1</f>
        <v>50</v>
      </c>
      <c r="C169" s="308"/>
      <c r="D169" s="309"/>
      <c r="E169" s="310"/>
      <c r="F169" s="114"/>
      <c r="G169" s="361"/>
      <c r="H169" s="364"/>
      <c r="I169" s="365"/>
      <c r="J169" s="365"/>
      <c r="K169" s="366"/>
      <c r="L169" s="371"/>
      <c r="M169" s="372"/>
      <c r="N169" s="372"/>
      <c r="O169" s="373"/>
      <c r="P169" s="612" t="s">
        <v>49</v>
      </c>
      <c r="Q169" s="613"/>
      <c r="R169" s="614"/>
      <c r="S169" s="271"/>
      <c r="T169" s="270"/>
      <c r="U169" s="270"/>
      <c r="V169" s="270"/>
      <c r="W169" s="270"/>
      <c r="X169" s="270"/>
      <c r="Y169" s="272"/>
      <c r="Z169" s="271"/>
      <c r="AA169" s="270"/>
      <c r="AB169" s="270"/>
      <c r="AC169" s="270"/>
      <c r="AD169" s="270"/>
      <c r="AE169" s="270"/>
      <c r="AF169" s="272"/>
      <c r="AG169" s="271"/>
      <c r="AH169" s="270"/>
      <c r="AI169" s="270"/>
      <c r="AJ169" s="270"/>
      <c r="AK169" s="270"/>
      <c r="AL169" s="270"/>
      <c r="AM169" s="272"/>
      <c r="AN169" s="271"/>
      <c r="AO169" s="270"/>
      <c r="AP169" s="270"/>
      <c r="AQ169" s="270"/>
      <c r="AR169" s="270"/>
      <c r="AS169" s="270"/>
      <c r="AT169" s="272"/>
      <c r="AU169" s="271"/>
      <c r="AV169" s="270"/>
      <c r="AW169" s="270"/>
      <c r="AX169" s="608"/>
      <c r="AY169" s="609"/>
      <c r="AZ169" s="610"/>
      <c r="BA169" s="611"/>
      <c r="BB169" s="387"/>
      <c r="BC169" s="372"/>
      <c r="BD169" s="372"/>
      <c r="BE169" s="372"/>
      <c r="BF169" s="373"/>
    </row>
    <row r="170" spans="2:58" ht="20.25" hidden="1" customHeight="1" x14ac:dyDescent="0.4">
      <c r="B170" s="547"/>
      <c r="C170" s="311"/>
      <c r="D170" s="312"/>
      <c r="E170" s="313"/>
      <c r="F170" s="92"/>
      <c r="G170" s="362"/>
      <c r="H170" s="367"/>
      <c r="I170" s="365"/>
      <c r="J170" s="365"/>
      <c r="K170" s="366"/>
      <c r="L170" s="374"/>
      <c r="M170" s="375"/>
      <c r="N170" s="375"/>
      <c r="O170" s="376"/>
      <c r="P170" s="532" t="s">
        <v>15</v>
      </c>
      <c r="Q170" s="533"/>
      <c r="R170" s="534"/>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35">
        <f>IF($BB$3="４週",SUM(S170:AT170),IF($BB$3="暦月",SUM(S170:AW170),""))</f>
        <v>0</v>
      </c>
      <c r="AY170" s="536"/>
      <c r="AZ170" s="537">
        <f>IF($BB$3="４週",AX170/4,IF($BB$3="暦月",勤務表!AX170/(勤務表!$BB$8/7),""))</f>
        <v>0</v>
      </c>
      <c r="BA170" s="538"/>
      <c r="BB170" s="388"/>
      <c r="BC170" s="375"/>
      <c r="BD170" s="375"/>
      <c r="BE170" s="375"/>
      <c r="BF170" s="376"/>
    </row>
    <row r="171" spans="2:58" ht="20.25" hidden="1" customHeight="1" x14ac:dyDescent="0.4">
      <c r="B171" s="547"/>
      <c r="C171" s="314"/>
      <c r="D171" s="315"/>
      <c r="E171" s="316"/>
      <c r="F171" s="117">
        <f>C169</f>
        <v>0</v>
      </c>
      <c r="G171" s="410"/>
      <c r="H171" s="367"/>
      <c r="I171" s="365"/>
      <c r="J171" s="365"/>
      <c r="K171" s="366"/>
      <c r="L171" s="411"/>
      <c r="M171" s="390"/>
      <c r="N171" s="390"/>
      <c r="O171" s="391"/>
      <c r="P171" s="539" t="s">
        <v>50</v>
      </c>
      <c r="Q171" s="540"/>
      <c r="R171" s="541"/>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42">
        <f>IF($BB$3="４週",SUM(S171:AT171),IF($BB$3="暦月",SUM(S171:AW171),""))</f>
        <v>0</v>
      </c>
      <c r="AY171" s="543"/>
      <c r="AZ171" s="544">
        <f>IF($BB$3="４週",AX171/4,IF($BB$3="暦月",勤務表!AX171/(勤務表!$BB$8/7),""))</f>
        <v>0</v>
      </c>
      <c r="BA171" s="545"/>
      <c r="BB171" s="389"/>
      <c r="BC171" s="390"/>
      <c r="BD171" s="390"/>
      <c r="BE171" s="390"/>
      <c r="BF171" s="391"/>
    </row>
    <row r="172" spans="2:58" ht="20.25" hidden="1" customHeight="1" x14ac:dyDescent="0.4">
      <c r="B172" s="547">
        <f>B169+1</f>
        <v>51</v>
      </c>
      <c r="C172" s="308"/>
      <c r="D172" s="309"/>
      <c r="E172" s="310"/>
      <c r="F172" s="114"/>
      <c r="G172" s="361"/>
      <c r="H172" s="364"/>
      <c r="I172" s="365"/>
      <c r="J172" s="365"/>
      <c r="K172" s="366"/>
      <c r="L172" s="371"/>
      <c r="M172" s="372"/>
      <c r="N172" s="372"/>
      <c r="O172" s="373"/>
      <c r="P172" s="612" t="s">
        <v>49</v>
      </c>
      <c r="Q172" s="613"/>
      <c r="R172" s="614"/>
      <c r="S172" s="271"/>
      <c r="T172" s="270"/>
      <c r="U172" s="270"/>
      <c r="V172" s="270"/>
      <c r="W172" s="270"/>
      <c r="X172" s="270"/>
      <c r="Y172" s="272"/>
      <c r="Z172" s="271"/>
      <c r="AA172" s="270"/>
      <c r="AB172" s="270"/>
      <c r="AC172" s="270"/>
      <c r="AD172" s="270"/>
      <c r="AE172" s="270"/>
      <c r="AF172" s="272"/>
      <c r="AG172" s="271"/>
      <c r="AH172" s="270"/>
      <c r="AI172" s="270"/>
      <c r="AJ172" s="270"/>
      <c r="AK172" s="270"/>
      <c r="AL172" s="270"/>
      <c r="AM172" s="272"/>
      <c r="AN172" s="271"/>
      <c r="AO172" s="270"/>
      <c r="AP172" s="270"/>
      <c r="AQ172" s="270"/>
      <c r="AR172" s="270"/>
      <c r="AS172" s="270"/>
      <c r="AT172" s="272"/>
      <c r="AU172" s="271"/>
      <c r="AV172" s="270"/>
      <c r="AW172" s="270"/>
      <c r="AX172" s="608"/>
      <c r="AY172" s="609"/>
      <c r="AZ172" s="610"/>
      <c r="BA172" s="611"/>
      <c r="BB172" s="387"/>
      <c r="BC172" s="372"/>
      <c r="BD172" s="372"/>
      <c r="BE172" s="372"/>
      <c r="BF172" s="373"/>
    </row>
    <row r="173" spans="2:58" ht="20.25" hidden="1" customHeight="1" x14ac:dyDescent="0.4">
      <c r="B173" s="547"/>
      <c r="C173" s="311"/>
      <c r="D173" s="312"/>
      <c r="E173" s="313"/>
      <c r="F173" s="92"/>
      <c r="G173" s="362"/>
      <c r="H173" s="367"/>
      <c r="I173" s="365"/>
      <c r="J173" s="365"/>
      <c r="K173" s="366"/>
      <c r="L173" s="374"/>
      <c r="M173" s="375"/>
      <c r="N173" s="375"/>
      <c r="O173" s="376"/>
      <c r="P173" s="532" t="s">
        <v>15</v>
      </c>
      <c r="Q173" s="533"/>
      <c r="R173" s="534"/>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35">
        <f>IF($BB$3="４週",SUM(S173:AT173),IF($BB$3="暦月",SUM(S173:AW173),""))</f>
        <v>0</v>
      </c>
      <c r="AY173" s="536"/>
      <c r="AZ173" s="537">
        <f>IF($BB$3="４週",AX173/4,IF($BB$3="暦月",勤務表!AX173/(勤務表!$BB$8/7),""))</f>
        <v>0</v>
      </c>
      <c r="BA173" s="538"/>
      <c r="BB173" s="388"/>
      <c r="BC173" s="375"/>
      <c r="BD173" s="375"/>
      <c r="BE173" s="375"/>
      <c r="BF173" s="376"/>
    </row>
    <row r="174" spans="2:58" ht="20.25" hidden="1" customHeight="1" x14ac:dyDescent="0.4">
      <c r="B174" s="547"/>
      <c r="C174" s="314"/>
      <c r="D174" s="315"/>
      <c r="E174" s="316"/>
      <c r="F174" s="117">
        <f>C172</f>
        <v>0</v>
      </c>
      <c r="G174" s="410"/>
      <c r="H174" s="367"/>
      <c r="I174" s="365"/>
      <c r="J174" s="365"/>
      <c r="K174" s="366"/>
      <c r="L174" s="411"/>
      <c r="M174" s="390"/>
      <c r="N174" s="390"/>
      <c r="O174" s="391"/>
      <c r="P174" s="539" t="s">
        <v>50</v>
      </c>
      <c r="Q174" s="540"/>
      <c r="R174" s="541"/>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42">
        <f>IF($BB$3="４週",SUM(S174:AT174),IF($BB$3="暦月",SUM(S174:AW174),""))</f>
        <v>0</v>
      </c>
      <c r="AY174" s="543"/>
      <c r="AZ174" s="544">
        <f>IF($BB$3="４週",AX174/4,IF($BB$3="暦月",勤務表!AX174/(勤務表!$BB$8/7),""))</f>
        <v>0</v>
      </c>
      <c r="BA174" s="545"/>
      <c r="BB174" s="389"/>
      <c r="BC174" s="390"/>
      <c r="BD174" s="390"/>
      <c r="BE174" s="390"/>
      <c r="BF174" s="391"/>
    </row>
    <row r="175" spans="2:58" ht="20.25" hidden="1" customHeight="1" x14ac:dyDescent="0.4">
      <c r="B175" s="547">
        <f>B172+1</f>
        <v>52</v>
      </c>
      <c r="C175" s="308"/>
      <c r="D175" s="309"/>
      <c r="E175" s="310"/>
      <c r="F175" s="114"/>
      <c r="G175" s="361"/>
      <c r="H175" s="364"/>
      <c r="I175" s="365"/>
      <c r="J175" s="365"/>
      <c r="K175" s="366"/>
      <c r="L175" s="371"/>
      <c r="M175" s="372"/>
      <c r="N175" s="372"/>
      <c r="O175" s="373"/>
      <c r="P175" s="612" t="s">
        <v>49</v>
      </c>
      <c r="Q175" s="613"/>
      <c r="R175" s="614"/>
      <c r="S175" s="271"/>
      <c r="T175" s="270"/>
      <c r="U175" s="270"/>
      <c r="V175" s="270"/>
      <c r="W175" s="270"/>
      <c r="X175" s="270"/>
      <c r="Y175" s="272"/>
      <c r="Z175" s="271"/>
      <c r="AA175" s="270"/>
      <c r="AB175" s="270"/>
      <c r="AC175" s="270"/>
      <c r="AD175" s="270"/>
      <c r="AE175" s="270"/>
      <c r="AF175" s="272"/>
      <c r="AG175" s="271"/>
      <c r="AH175" s="270"/>
      <c r="AI175" s="270"/>
      <c r="AJ175" s="270"/>
      <c r="AK175" s="270"/>
      <c r="AL175" s="270"/>
      <c r="AM175" s="272"/>
      <c r="AN175" s="271"/>
      <c r="AO175" s="270"/>
      <c r="AP175" s="270"/>
      <c r="AQ175" s="270"/>
      <c r="AR175" s="270"/>
      <c r="AS175" s="270"/>
      <c r="AT175" s="272"/>
      <c r="AU175" s="271"/>
      <c r="AV175" s="270"/>
      <c r="AW175" s="270"/>
      <c r="AX175" s="608"/>
      <c r="AY175" s="609"/>
      <c r="AZ175" s="610"/>
      <c r="BA175" s="611"/>
      <c r="BB175" s="387"/>
      <c r="BC175" s="372"/>
      <c r="BD175" s="372"/>
      <c r="BE175" s="372"/>
      <c r="BF175" s="373"/>
    </row>
    <row r="176" spans="2:58" ht="20.25" hidden="1" customHeight="1" x14ac:dyDescent="0.4">
      <c r="B176" s="547"/>
      <c r="C176" s="311"/>
      <c r="D176" s="312"/>
      <c r="E176" s="313"/>
      <c r="F176" s="92"/>
      <c r="G176" s="362"/>
      <c r="H176" s="367"/>
      <c r="I176" s="365"/>
      <c r="J176" s="365"/>
      <c r="K176" s="366"/>
      <c r="L176" s="374"/>
      <c r="M176" s="375"/>
      <c r="N176" s="375"/>
      <c r="O176" s="376"/>
      <c r="P176" s="532" t="s">
        <v>15</v>
      </c>
      <c r="Q176" s="533"/>
      <c r="R176" s="534"/>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35">
        <f>IF($BB$3="４週",SUM(S176:AT176),IF($BB$3="暦月",SUM(S176:AW176),""))</f>
        <v>0</v>
      </c>
      <c r="AY176" s="536"/>
      <c r="AZ176" s="537">
        <f>IF($BB$3="４週",AX176/4,IF($BB$3="暦月",勤務表!AX176/(勤務表!$BB$8/7),""))</f>
        <v>0</v>
      </c>
      <c r="BA176" s="538"/>
      <c r="BB176" s="388"/>
      <c r="BC176" s="375"/>
      <c r="BD176" s="375"/>
      <c r="BE176" s="375"/>
      <c r="BF176" s="376"/>
    </row>
    <row r="177" spans="2:58" ht="20.25" hidden="1" customHeight="1" x14ac:dyDescent="0.4">
      <c r="B177" s="547"/>
      <c r="C177" s="314"/>
      <c r="D177" s="315"/>
      <c r="E177" s="316"/>
      <c r="F177" s="117">
        <f>C175</f>
        <v>0</v>
      </c>
      <c r="G177" s="410"/>
      <c r="H177" s="367"/>
      <c r="I177" s="365"/>
      <c r="J177" s="365"/>
      <c r="K177" s="366"/>
      <c r="L177" s="411"/>
      <c r="M177" s="390"/>
      <c r="N177" s="390"/>
      <c r="O177" s="391"/>
      <c r="P177" s="539" t="s">
        <v>50</v>
      </c>
      <c r="Q177" s="540"/>
      <c r="R177" s="541"/>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42">
        <f>IF($BB$3="４週",SUM(S177:AT177),IF($BB$3="暦月",SUM(S177:AW177),""))</f>
        <v>0</v>
      </c>
      <c r="AY177" s="543"/>
      <c r="AZ177" s="544">
        <f>IF($BB$3="４週",AX177/4,IF($BB$3="暦月",勤務表!AX177/(勤務表!$BB$8/7),""))</f>
        <v>0</v>
      </c>
      <c r="BA177" s="545"/>
      <c r="BB177" s="389"/>
      <c r="BC177" s="390"/>
      <c r="BD177" s="390"/>
      <c r="BE177" s="390"/>
      <c r="BF177" s="391"/>
    </row>
    <row r="178" spans="2:58" ht="20.25" hidden="1" customHeight="1" x14ac:dyDescent="0.4">
      <c r="B178" s="547">
        <f>B175+1</f>
        <v>53</v>
      </c>
      <c r="C178" s="308"/>
      <c r="D178" s="309"/>
      <c r="E178" s="310"/>
      <c r="F178" s="114"/>
      <c r="G178" s="361"/>
      <c r="H178" s="364"/>
      <c r="I178" s="365"/>
      <c r="J178" s="365"/>
      <c r="K178" s="366"/>
      <c r="L178" s="371"/>
      <c r="M178" s="372"/>
      <c r="N178" s="372"/>
      <c r="O178" s="373"/>
      <c r="P178" s="612" t="s">
        <v>49</v>
      </c>
      <c r="Q178" s="613"/>
      <c r="R178" s="614"/>
      <c r="S178" s="271"/>
      <c r="T178" s="270"/>
      <c r="U178" s="270"/>
      <c r="V178" s="270"/>
      <c r="W178" s="270"/>
      <c r="X178" s="270"/>
      <c r="Y178" s="272"/>
      <c r="Z178" s="271"/>
      <c r="AA178" s="270"/>
      <c r="AB178" s="270"/>
      <c r="AC178" s="270"/>
      <c r="AD178" s="270"/>
      <c r="AE178" s="270"/>
      <c r="AF178" s="272"/>
      <c r="AG178" s="271"/>
      <c r="AH178" s="270"/>
      <c r="AI178" s="270"/>
      <c r="AJ178" s="270"/>
      <c r="AK178" s="270"/>
      <c r="AL178" s="270"/>
      <c r="AM178" s="272"/>
      <c r="AN178" s="271"/>
      <c r="AO178" s="270"/>
      <c r="AP178" s="270"/>
      <c r="AQ178" s="270"/>
      <c r="AR178" s="270"/>
      <c r="AS178" s="270"/>
      <c r="AT178" s="272"/>
      <c r="AU178" s="271"/>
      <c r="AV178" s="270"/>
      <c r="AW178" s="270"/>
      <c r="AX178" s="608"/>
      <c r="AY178" s="609"/>
      <c r="AZ178" s="610"/>
      <c r="BA178" s="611"/>
      <c r="BB178" s="387"/>
      <c r="BC178" s="372"/>
      <c r="BD178" s="372"/>
      <c r="BE178" s="372"/>
      <c r="BF178" s="373"/>
    </row>
    <row r="179" spans="2:58" ht="20.25" hidden="1" customHeight="1" x14ac:dyDescent="0.4">
      <c r="B179" s="547"/>
      <c r="C179" s="311"/>
      <c r="D179" s="312"/>
      <c r="E179" s="313"/>
      <c r="F179" s="92"/>
      <c r="G179" s="362"/>
      <c r="H179" s="367"/>
      <c r="I179" s="365"/>
      <c r="J179" s="365"/>
      <c r="K179" s="366"/>
      <c r="L179" s="374"/>
      <c r="M179" s="375"/>
      <c r="N179" s="375"/>
      <c r="O179" s="376"/>
      <c r="P179" s="532" t="s">
        <v>15</v>
      </c>
      <c r="Q179" s="533"/>
      <c r="R179" s="534"/>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35">
        <f>IF($BB$3="４週",SUM(S179:AT179),IF($BB$3="暦月",SUM(S179:AW179),""))</f>
        <v>0</v>
      </c>
      <c r="AY179" s="536"/>
      <c r="AZ179" s="537">
        <f>IF($BB$3="４週",AX179/4,IF($BB$3="暦月",勤務表!AX179/(勤務表!$BB$8/7),""))</f>
        <v>0</v>
      </c>
      <c r="BA179" s="538"/>
      <c r="BB179" s="388"/>
      <c r="BC179" s="375"/>
      <c r="BD179" s="375"/>
      <c r="BE179" s="375"/>
      <c r="BF179" s="376"/>
    </row>
    <row r="180" spans="2:58" ht="20.25" hidden="1" customHeight="1" x14ac:dyDescent="0.4">
      <c r="B180" s="547"/>
      <c r="C180" s="314"/>
      <c r="D180" s="315"/>
      <c r="E180" s="316"/>
      <c r="F180" s="117">
        <f>C178</f>
        <v>0</v>
      </c>
      <c r="G180" s="410"/>
      <c r="H180" s="367"/>
      <c r="I180" s="365"/>
      <c r="J180" s="365"/>
      <c r="K180" s="366"/>
      <c r="L180" s="411"/>
      <c r="M180" s="390"/>
      <c r="N180" s="390"/>
      <c r="O180" s="391"/>
      <c r="P180" s="539" t="s">
        <v>50</v>
      </c>
      <c r="Q180" s="540"/>
      <c r="R180" s="541"/>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42">
        <f>IF($BB$3="４週",SUM(S180:AT180),IF($BB$3="暦月",SUM(S180:AW180),""))</f>
        <v>0</v>
      </c>
      <c r="AY180" s="543"/>
      <c r="AZ180" s="544">
        <f>IF($BB$3="４週",AX180/4,IF($BB$3="暦月",勤務表!AX180/(勤務表!$BB$8/7),""))</f>
        <v>0</v>
      </c>
      <c r="BA180" s="545"/>
      <c r="BB180" s="389"/>
      <c r="BC180" s="390"/>
      <c r="BD180" s="390"/>
      <c r="BE180" s="390"/>
      <c r="BF180" s="391"/>
    </row>
    <row r="181" spans="2:58" ht="20.25" hidden="1" customHeight="1" x14ac:dyDescent="0.4">
      <c r="B181" s="547">
        <f>B178+1</f>
        <v>54</v>
      </c>
      <c r="C181" s="308"/>
      <c r="D181" s="309"/>
      <c r="E181" s="310"/>
      <c r="F181" s="114"/>
      <c r="G181" s="361"/>
      <c r="H181" s="364"/>
      <c r="I181" s="365"/>
      <c r="J181" s="365"/>
      <c r="K181" s="366"/>
      <c r="L181" s="371"/>
      <c r="M181" s="372"/>
      <c r="N181" s="372"/>
      <c r="O181" s="373"/>
      <c r="P181" s="612" t="s">
        <v>49</v>
      </c>
      <c r="Q181" s="613"/>
      <c r="R181" s="614"/>
      <c r="S181" s="271"/>
      <c r="T181" s="270"/>
      <c r="U181" s="270"/>
      <c r="V181" s="270"/>
      <c r="W181" s="270"/>
      <c r="X181" s="270"/>
      <c r="Y181" s="272"/>
      <c r="Z181" s="271"/>
      <c r="AA181" s="270"/>
      <c r="AB181" s="270"/>
      <c r="AC181" s="270"/>
      <c r="AD181" s="270"/>
      <c r="AE181" s="270"/>
      <c r="AF181" s="272"/>
      <c r="AG181" s="271"/>
      <c r="AH181" s="270"/>
      <c r="AI181" s="270"/>
      <c r="AJ181" s="270"/>
      <c r="AK181" s="270"/>
      <c r="AL181" s="270"/>
      <c r="AM181" s="272"/>
      <c r="AN181" s="271"/>
      <c r="AO181" s="270"/>
      <c r="AP181" s="270"/>
      <c r="AQ181" s="270"/>
      <c r="AR181" s="270"/>
      <c r="AS181" s="270"/>
      <c r="AT181" s="272"/>
      <c r="AU181" s="271"/>
      <c r="AV181" s="270"/>
      <c r="AW181" s="270"/>
      <c r="AX181" s="608"/>
      <c r="AY181" s="609"/>
      <c r="AZ181" s="610"/>
      <c r="BA181" s="611"/>
      <c r="BB181" s="387"/>
      <c r="BC181" s="372"/>
      <c r="BD181" s="372"/>
      <c r="BE181" s="372"/>
      <c r="BF181" s="373"/>
    </row>
    <row r="182" spans="2:58" ht="20.25" hidden="1" customHeight="1" x14ac:dyDescent="0.4">
      <c r="B182" s="547"/>
      <c r="C182" s="311"/>
      <c r="D182" s="312"/>
      <c r="E182" s="313"/>
      <c r="F182" s="92"/>
      <c r="G182" s="362"/>
      <c r="H182" s="367"/>
      <c r="I182" s="365"/>
      <c r="J182" s="365"/>
      <c r="K182" s="366"/>
      <c r="L182" s="374"/>
      <c r="M182" s="375"/>
      <c r="N182" s="375"/>
      <c r="O182" s="376"/>
      <c r="P182" s="532" t="s">
        <v>15</v>
      </c>
      <c r="Q182" s="533"/>
      <c r="R182" s="534"/>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35">
        <f>IF($BB$3="４週",SUM(S182:AT182),IF($BB$3="暦月",SUM(S182:AW182),""))</f>
        <v>0</v>
      </c>
      <c r="AY182" s="536"/>
      <c r="AZ182" s="537">
        <f>IF($BB$3="４週",AX182/4,IF($BB$3="暦月",勤務表!AX182/(勤務表!$BB$8/7),""))</f>
        <v>0</v>
      </c>
      <c r="BA182" s="538"/>
      <c r="BB182" s="388"/>
      <c r="BC182" s="375"/>
      <c r="BD182" s="375"/>
      <c r="BE182" s="375"/>
      <c r="BF182" s="376"/>
    </row>
    <row r="183" spans="2:58" ht="20.25" hidden="1" customHeight="1" x14ac:dyDescent="0.4">
      <c r="B183" s="547"/>
      <c r="C183" s="314"/>
      <c r="D183" s="315"/>
      <c r="E183" s="316"/>
      <c r="F183" s="117">
        <f>C181</f>
        <v>0</v>
      </c>
      <c r="G183" s="410"/>
      <c r="H183" s="367"/>
      <c r="I183" s="365"/>
      <c r="J183" s="365"/>
      <c r="K183" s="366"/>
      <c r="L183" s="411"/>
      <c r="M183" s="390"/>
      <c r="N183" s="390"/>
      <c r="O183" s="391"/>
      <c r="P183" s="539" t="s">
        <v>50</v>
      </c>
      <c r="Q183" s="540"/>
      <c r="R183" s="541"/>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42">
        <f>IF($BB$3="４週",SUM(S183:AT183),IF($BB$3="暦月",SUM(S183:AW183),""))</f>
        <v>0</v>
      </c>
      <c r="AY183" s="543"/>
      <c r="AZ183" s="544">
        <f>IF($BB$3="４週",AX183/4,IF($BB$3="暦月",勤務表!AX183/(勤務表!$BB$8/7),""))</f>
        <v>0</v>
      </c>
      <c r="BA183" s="545"/>
      <c r="BB183" s="389"/>
      <c r="BC183" s="390"/>
      <c r="BD183" s="390"/>
      <c r="BE183" s="390"/>
      <c r="BF183" s="391"/>
    </row>
    <row r="184" spans="2:58" ht="20.25" hidden="1" customHeight="1" x14ac:dyDescent="0.4">
      <c r="B184" s="547">
        <f>B181+1</f>
        <v>55</v>
      </c>
      <c r="C184" s="308"/>
      <c r="D184" s="309"/>
      <c r="E184" s="310"/>
      <c r="F184" s="114"/>
      <c r="G184" s="361"/>
      <c r="H184" s="364"/>
      <c r="I184" s="365"/>
      <c r="J184" s="365"/>
      <c r="K184" s="366"/>
      <c r="L184" s="371"/>
      <c r="M184" s="372"/>
      <c r="N184" s="372"/>
      <c r="O184" s="373"/>
      <c r="P184" s="612" t="s">
        <v>49</v>
      </c>
      <c r="Q184" s="613"/>
      <c r="R184" s="614"/>
      <c r="S184" s="271"/>
      <c r="T184" s="270"/>
      <c r="U184" s="270"/>
      <c r="V184" s="270"/>
      <c r="W184" s="270"/>
      <c r="X184" s="270"/>
      <c r="Y184" s="272"/>
      <c r="Z184" s="271"/>
      <c r="AA184" s="270"/>
      <c r="AB184" s="270"/>
      <c r="AC184" s="270"/>
      <c r="AD184" s="270"/>
      <c r="AE184" s="270"/>
      <c r="AF184" s="272"/>
      <c r="AG184" s="271"/>
      <c r="AH184" s="270"/>
      <c r="AI184" s="270"/>
      <c r="AJ184" s="270"/>
      <c r="AK184" s="270"/>
      <c r="AL184" s="270"/>
      <c r="AM184" s="272"/>
      <c r="AN184" s="271"/>
      <c r="AO184" s="270"/>
      <c r="AP184" s="270"/>
      <c r="AQ184" s="270"/>
      <c r="AR184" s="270"/>
      <c r="AS184" s="270"/>
      <c r="AT184" s="272"/>
      <c r="AU184" s="271"/>
      <c r="AV184" s="270"/>
      <c r="AW184" s="270"/>
      <c r="AX184" s="608"/>
      <c r="AY184" s="609"/>
      <c r="AZ184" s="610"/>
      <c r="BA184" s="611"/>
      <c r="BB184" s="387"/>
      <c r="BC184" s="372"/>
      <c r="BD184" s="372"/>
      <c r="BE184" s="372"/>
      <c r="BF184" s="373"/>
    </row>
    <row r="185" spans="2:58" ht="20.25" hidden="1" customHeight="1" x14ac:dyDescent="0.4">
      <c r="B185" s="547"/>
      <c r="C185" s="311"/>
      <c r="D185" s="312"/>
      <c r="E185" s="313"/>
      <c r="F185" s="92"/>
      <c r="G185" s="362"/>
      <c r="H185" s="367"/>
      <c r="I185" s="365"/>
      <c r="J185" s="365"/>
      <c r="K185" s="366"/>
      <c r="L185" s="374"/>
      <c r="M185" s="375"/>
      <c r="N185" s="375"/>
      <c r="O185" s="376"/>
      <c r="P185" s="532" t="s">
        <v>15</v>
      </c>
      <c r="Q185" s="533"/>
      <c r="R185" s="534"/>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35">
        <f>IF($BB$3="４週",SUM(S185:AT185),IF($BB$3="暦月",SUM(S185:AW185),""))</f>
        <v>0</v>
      </c>
      <c r="AY185" s="536"/>
      <c r="AZ185" s="537">
        <f>IF($BB$3="４週",AX185/4,IF($BB$3="暦月",勤務表!AX185/(勤務表!$BB$8/7),""))</f>
        <v>0</v>
      </c>
      <c r="BA185" s="538"/>
      <c r="BB185" s="388"/>
      <c r="BC185" s="375"/>
      <c r="BD185" s="375"/>
      <c r="BE185" s="375"/>
      <c r="BF185" s="376"/>
    </row>
    <row r="186" spans="2:58" ht="20.25" hidden="1" customHeight="1" x14ac:dyDescent="0.4">
      <c r="B186" s="547"/>
      <c r="C186" s="314"/>
      <c r="D186" s="315"/>
      <c r="E186" s="316"/>
      <c r="F186" s="117">
        <f>C184</f>
        <v>0</v>
      </c>
      <c r="G186" s="410"/>
      <c r="H186" s="367"/>
      <c r="I186" s="365"/>
      <c r="J186" s="365"/>
      <c r="K186" s="366"/>
      <c r="L186" s="411"/>
      <c r="M186" s="390"/>
      <c r="N186" s="390"/>
      <c r="O186" s="391"/>
      <c r="P186" s="539" t="s">
        <v>50</v>
      </c>
      <c r="Q186" s="540"/>
      <c r="R186" s="541"/>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42">
        <f>IF($BB$3="４週",SUM(S186:AT186),IF($BB$3="暦月",SUM(S186:AW186),""))</f>
        <v>0</v>
      </c>
      <c r="AY186" s="543"/>
      <c r="AZ186" s="544">
        <f>IF($BB$3="４週",AX186/4,IF($BB$3="暦月",勤務表!AX186/(勤務表!$BB$8/7),""))</f>
        <v>0</v>
      </c>
      <c r="BA186" s="545"/>
      <c r="BB186" s="389"/>
      <c r="BC186" s="390"/>
      <c r="BD186" s="390"/>
      <c r="BE186" s="390"/>
      <c r="BF186" s="391"/>
    </row>
    <row r="187" spans="2:58" ht="20.25" hidden="1" customHeight="1" x14ac:dyDescent="0.4">
      <c r="B187" s="547">
        <f>B184+1</f>
        <v>56</v>
      </c>
      <c r="C187" s="308"/>
      <c r="D187" s="309"/>
      <c r="E187" s="310"/>
      <c r="F187" s="114"/>
      <c r="G187" s="361"/>
      <c r="H187" s="364"/>
      <c r="I187" s="365"/>
      <c r="J187" s="365"/>
      <c r="K187" s="366"/>
      <c r="L187" s="371"/>
      <c r="M187" s="372"/>
      <c r="N187" s="372"/>
      <c r="O187" s="373"/>
      <c r="P187" s="612" t="s">
        <v>49</v>
      </c>
      <c r="Q187" s="613"/>
      <c r="R187" s="614"/>
      <c r="S187" s="271"/>
      <c r="T187" s="270"/>
      <c r="U187" s="270"/>
      <c r="V187" s="270"/>
      <c r="W187" s="270"/>
      <c r="X187" s="270"/>
      <c r="Y187" s="272"/>
      <c r="Z187" s="271"/>
      <c r="AA187" s="270"/>
      <c r="AB187" s="270"/>
      <c r="AC187" s="270"/>
      <c r="AD187" s="270"/>
      <c r="AE187" s="270"/>
      <c r="AF187" s="272"/>
      <c r="AG187" s="271"/>
      <c r="AH187" s="270"/>
      <c r="AI187" s="270"/>
      <c r="AJ187" s="270"/>
      <c r="AK187" s="270"/>
      <c r="AL187" s="270"/>
      <c r="AM187" s="272"/>
      <c r="AN187" s="271"/>
      <c r="AO187" s="270"/>
      <c r="AP187" s="270"/>
      <c r="AQ187" s="270"/>
      <c r="AR187" s="270"/>
      <c r="AS187" s="270"/>
      <c r="AT187" s="272"/>
      <c r="AU187" s="271"/>
      <c r="AV187" s="270"/>
      <c r="AW187" s="270"/>
      <c r="AX187" s="608"/>
      <c r="AY187" s="609"/>
      <c r="AZ187" s="610"/>
      <c r="BA187" s="611"/>
      <c r="BB187" s="387"/>
      <c r="BC187" s="372"/>
      <c r="BD187" s="372"/>
      <c r="BE187" s="372"/>
      <c r="BF187" s="373"/>
    </row>
    <row r="188" spans="2:58" ht="20.25" hidden="1" customHeight="1" x14ac:dyDescent="0.4">
      <c r="B188" s="547"/>
      <c r="C188" s="311"/>
      <c r="D188" s="312"/>
      <c r="E188" s="313"/>
      <c r="F188" s="92"/>
      <c r="G188" s="362"/>
      <c r="H188" s="367"/>
      <c r="I188" s="365"/>
      <c r="J188" s="365"/>
      <c r="K188" s="366"/>
      <c r="L188" s="374"/>
      <c r="M188" s="375"/>
      <c r="N188" s="375"/>
      <c r="O188" s="376"/>
      <c r="P188" s="532" t="s">
        <v>15</v>
      </c>
      <c r="Q188" s="533"/>
      <c r="R188" s="534"/>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35">
        <f>IF($BB$3="４週",SUM(S188:AT188),IF($BB$3="暦月",SUM(S188:AW188),""))</f>
        <v>0</v>
      </c>
      <c r="AY188" s="536"/>
      <c r="AZ188" s="537">
        <f>IF($BB$3="４週",AX188/4,IF($BB$3="暦月",勤務表!AX188/(勤務表!$BB$8/7),""))</f>
        <v>0</v>
      </c>
      <c r="BA188" s="538"/>
      <c r="BB188" s="388"/>
      <c r="BC188" s="375"/>
      <c r="BD188" s="375"/>
      <c r="BE188" s="375"/>
      <c r="BF188" s="376"/>
    </row>
    <row r="189" spans="2:58" ht="20.25" hidden="1" customHeight="1" x14ac:dyDescent="0.4">
      <c r="B189" s="547"/>
      <c r="C189" s="314"/>
      <c r="D189" s="315"/>
      <c r="E189" s="316"/>
      <c r="F189" s="117">
        <f>C187</f>
        <v>0</v>
      </c>
      <c r="G189" s="410"/>
      <c r="H189" s="367"/>
      <c r="I189" s="365"/>
      <c r="J189" s="365"/>
      <c r="K189" s="366"/>
      <c r="L189" s="411"/>
      <c r="M189" s="390"/>
      <c r="N189" s="390"/>
      <c r="O189" s="391"/>
      <c r="P189" s="539" t="s">
        <v>50</v>
      </c>
      <c r="Q189" s="540"/>
      <c r="R189" s="541"/>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42">
        <f>IF($BB$3="４週",SUM(S189:AT189),IF($BB$3="暦月",SUM(S189:AW189),""))</f>
        <v>0</v>
      </c>
      <c r="AY189" s="543"/>
      <c r="AZ189" s="544">
        <f>IF($BB$3="４週",AX189/4,IF($BB$3="暦月",勤務表!AX189/(勤務表!$BB$8/7),""))</f>
        <v>0</v>
      </c>
      <c r="BA189" s="545"/>
      <c r="BB189" s="389"/>
      <c r="BC189" s="390"/>
      <c r="BD189" s="390"/>
      <c r="BE189" s="390"/>
      <c r="BF189" s="391"/>
    </row>
    <row r="190" spans="2:58" ht="20.25" hidden="1" customHeight="1" x14ac:dyDescent="0.4">
      <c r="B190" s="547">
        <f>B187+1</f>
        <v>57</v>
      </c>
      <c r="C190" s="308"/>
      <c r="D190" s="309"/>
      <c r="E190" s="310"/>
      <c r="F190" s="114"/>
      <c r="G190" s="361"/>
      <c r="H190" s="364"/>
      <c r="I190" s="365"/>
      <c r="J190" s="365"/>
      <c r="K190" s="366"/>
      <c r="L190" s="371"/>
      <c r="M190" s="372"/>
      <c r="N190" s="372"/>
      <c r="O190" s="373"/>
      <c r="P190" s="612" t="s">
        <v>49</v>
      </c>
      <c r="Q190" s="613"/>
      <c r="R190" s="614"/>
      <c r="S190" s="271"/>
      <c r="T190" s="270"/>
      <c r="U190" s="270"/>
      <c r="V190" s="270"/>
      <c r="W190" s="270"/>
      <c r="X190" s="270"/>
      <c r="Y190" s="272"/>
      <c r="Z190" s="271"/>
      <c r="AA190" s="270"/>
      <c r="AB190" s="270"/>
      <c r="AC190" s="270"/>
      <c r="AD190" s="270"/>
      <c r="AE190" s="270"/>
      <c r="AF190" s="272"/>
      <c r="AG190" s="271"/>
      <c r="AH190" s="270"/>
      <c r="AI190" s="270"/>
      <c r="AJ190" s="270"/>
      <c r="AK190" s="270"/>
      <c r="AL190" s="270"/>
      <c r="AM190" s="272"/>
      <c r="AN190" s="271"/>
      <c r="AO190" s="270"/>
      <c r="AP190" s="270"/>
      <c r="AQ190" s="270"/>
      <c r="AR190" s="270"/>
      <c r="AS190" s="270"/>
      <c r="AT190" s="272"/>
      <c r="AU190" s="271"/>
      <c r="AV190" s="270"/>
      <c r="AW190" s="270"/>
      <c r="AX190" s="608"/>
      <c r="AY190" s="609"/>
      <c r="AZ190" s="610"/>
      <c r="BA190" s="611"/>
      <c r="BB190" s="387"/>
      <c r="BC190" s="372"/>
      <c r="BD190" s="372"/>
      <c r="BE190" s="372"/>
      <c r="BF190" s="373"/>
    </row>
    <row r="191" spans="2:58" ht="20.25" hidden="1" customHeight="1" x14ac:dyDescent="0.4">
      <c r="B191" s="547"/>
      <c r="C191" s="311"/>
      <c r="D191" s="312"/>
      <c r="E191" s="313"/>
      <c r="F191" s="92"/>
      <c r="G191" s="362"/>
      <c r="H191" s="367"/>
      <c r="I191" s="365"/>
      <c r="J191" s="365"/>
      <c r="K191" s="366"/>
      <c r="L191" s="374"/>
      <c r="M191" s="375"/>
      <c r="N191" s="375"/>
      <c r="O191" s="376"/>
      <c r="P191" s="532" t="s">
        <v>15</v>
      </c>
      <c r="Q191" s="533"/>
      <c r="R191" s="534"/>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35">
        <f>IF($BB$3="４週",SUM(S191:AT191),IF($BB$3="暦月",SUM(S191:AW191),""))</f>
        <v>0</v>
      </c>
      <c r="AY191" s="536"/>
      <c r="AZ191" s="537">
        <f>IF($BB$3="４週",AX191/4,IF($BB$3="暦月",勤務表!AX191/(勤務表!$BB$8/7),""))</f>
        <v>0</v>
      </c>
      <c r="BA191" s="538"/>
      <c r="BB191" s="388"/>
      <c r="BC191" s="375"/>
      <c r="BD191" s="375"/>
      <c r="BE191" s="375"/>
      <c r="BF191" s="376"/>
    </row>
    <row r="192" spans="2:58" ht="20.25" hidden="1" customHeight="1" x14ac:dyDescent="0.4">
      <c r="B192" s="547"/>
      <c r="C192" s="314"/>
      <c r="D192" s="315"/>
      <c r="E192" s="316"/>
      <c r="F192" s="117">
        <f>C190</f>
        <v>0</v>
      </c>
      <c r="G192" s="410"/>
      <c r="H192" s="367"/>
      <c r="I192" s="365"/>
      <c r="J192" s="365"/>
      <c r="K192" s="366"/>
      <c r="L192" s="411"/>
      <c r="M192" s="390"/>
      <c r="N192" s="390"/>
      <c r="O192" s="391"/>
      <c r="P192" s="539" t="s">
        <v>50</v>
      </c>
      <c r="Q192" s="540"/>
      <c r="R192" s="541"/>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42">
        <f>IF($BB$3="４週",SUM(S192:AT192),IF($BB$3="暦月",SUM(S192:AW192),""))</f>
        <v>0</v>
      </c>
      <c r="AY192" s="543"/>
      <c r="AZ192" s="544">
        <f>IF($BB$3="４週",AX192/4,IF($BB$3="暦月",勤務表!AX192/(勤務表!$BB$8/7),""))</f>
        <v>0</v>
      </c>
      <c r="BA192" s="545"/>
      <c r="BB192" s="389"/>
      <c r="BC192" s="390"/>
      <c r="BD192" s="390"/>
      <c r="BE192" s="390"/>
      <c r="BF192" s="391"/>
    </row>
    <row r="193" spans="2:58" ht="20.25" hidden="1" customHeight="1" x14ac:dyDescent="0.4">
      <c r="B193" s="547">
        <f>B190+1</f>
        <v>58</v>
      </c>
      <c r="C193" s="308"/>
      <c r="D193" s="309"/>
      <c r="E193" s="310"/>
      <c r="F193" s="114"/>
      <c r="G193" s="361"/>
      <c r="H193" s="364"/>
      <c r="I193" s="365"/>
      <c r="J193" s="365"/>
      <c r="K193" s="366"/>
      <c r="L193" s="371"/>
      <c r="M193" s="372"/>
      <c r="N193" s="372"/>
      <c r="O193" s="373"/>
      <c r="P193" s="612" t="s">
        <v>49</v>
      </c>
      <c r="Q193" s="613"/>
      <c r="R193" s="614"/>
      <c r="S193" s="271"/>
      <c r="T193" s="270"/>
      <c r="U193" s="270"/>
      <c r="V193" s="270"/>
      <c r="W193" s="270"/>
      <c r="X193" s="270"/>
      <c r="Y193" s="272"/>
      <c r="Z193" s="271"/>
      <c r="AA193" s="270"/>
      <c r="AB193" s="270"/>
      <c r="AC193" s="270"/>
      <c r="AD193" s="270"/>
      <c r="AE193" s="270"/>
      <c r="AF193" s="272"/>
      <c r="AG193" s="271"/>
      <c r="AH193" s="270"/>
      <c r="AI193" s="270"/>
      <c r="AJ193" s="270"/>
      <c r="AK193" s="270"/>
      <c r="AL193" s="270"/>
      <c r="AM193" s="272"/>
      <c r="AN193" s="271"/>
      <c r="AO193" s="270"/>
      <c r="AP193" s="270"/>
      <c r="AQ193" s="270"/>
      <c r="AR193" s="270"/>
      <c r="AS193" s="270"/>
      <c r="AT193" s="272"/>
      <c r="AU193" s="271"/>
      <c r="AV193" s="270"/>
      <c r="AW193" s="270"/>
      <c r="AX193" s="608"/>
      <c r="AY193" s="609"/>
      <c r="AZ193" s="610"/>
      <c r="BA193" s="611"/>
      <c r="BB193" s="387"/>
      <c r="BC193" s="372"/>
      <c r="BD193" s="372"/>
      <c r="BE193" s="372"/>
      <c r="BF193" s="373"/>
    </row>
    <row r="194" spans="2:58" ht="20.25" hidden="1" customHeight="1" x14ac:dyDescent="0.4">
      <c r="B194" s="547"/>
      <c r="C194" s="311"/>
      <c r="D194" s="312"/>
      <c r="E194" s="313"/>
      <c r="F194" s="92"/>
      <c r="G194" s="362"/>
      <c r="H194" s="367"/>
      <c r="I194" s="365"/>
      <c r="J194" s="365"/>
      <c r="K194" s="366"/>
      <c r="L194" s="374"/>
      <c r="M194" s="375"/>
      <c r="N194" s="375"/>
      <c r="O194" s="376"/>
      <c r="P194" s="532" t="s">
        <v>15</v>
      </c>
      <c r="Q194" s="533"/>
      <c r="R194" s="534"/>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35">
        <f>IF($BB$3="４週",SUM(S194:AT194),IF($BB$3="暦月",SUM(S194:AW194),""))</f>
        <v>0</v>
      </c>
      <c r="AY194" s="536"/>
      <c r="AZ194" s="537">
        <f>IF($BB$3="４週",AX194/4,IF($BB$3="暦月",勤務表!AX194/(勤務表!$BB$8/7),""))</f>
        <v>0</v>
      </c>
      <c r="BA194" s="538"/>
      <c r="BB194" s="388"/>
      <c r="BC194" s="375"/>
      <c r="BD194" s="375"/>
      <c r="BE194" s="375"/>
      <c r="BF194" s="376"/>
    </row>
    <row r="195" spans="2:58" ht="20.25" hidden="1" customHeight="1" x14ac:dyDescent="0.4">
      <c r="B195" s="547"/>
      <c r="C195" s="314"/>
      <c r="D195" s="315"/>
      <c r="E195" s="316"/>
      <c r="F195" s="117">
        <f>C193</f>
        <v>0</v>
      </c>
      <c r="G195" s="410"/>
      <c r="H195" s="367"/>
      <c r="I195" s="365"/>
      <c r="J195" s="365"/>
      <c r="K195" s="366"/>
      <c r="L195" s="411"/>
      <c r="M195" s="390"/>
      <c r="N195" s="390"/>
      <c r="O195" s="391"/>
      <c r="P195" s="539" t="s">
        <v>50</v>
      </c>
      <c r="Q195" s="540"/>
      <c r="R195" s="541"/>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42">
        <f>IF($BB$3="４週",SUM(S195:AT195),IF($BB$3="暦月",SUM(S195:AW195),""))</f>
        <v>0</v>
      </c>
      <c r="AY195" s="543"/>
      <c r="AZ195" s="544">
        <f>IF($BB$3="４週",AX195/4,IF($BB$3="暦月",勤務表!AX195/(勤務表!$BB$8/7),""))</f>
        <v>0</v>
      </c>
      <c r="BA195" s="545"/>
      <c r="BB195" s="389"/>
      <c r="BC195" s="390"/>
      <c r="BD195" s="390"/>
      <c r="BE195" s="390"/>
      <c r="BF195" s="391"/>
    </row>
    <row r="196" spans="2:58" ht="20.25" hidden="1" customHeight="1" x14ac:dyDescent="0.4">
      <c r="B196" s="547">
        <f>B193+1</f>
        <v>59</v>
      </c>
      <c r="C196" s="308"/>
      <c r="D196" s="309"/>
      <c r="E196" s="310"/>
      <c r="F196" s="114"/>
      <c r="G196" s="361"/>
      <c r="H196" s="364"/>
      <c r="I196" s="365"/>
      <c r="J196" s="365"/>
      <c r="K196" s="366"/>
      <c r="L196" s="371"/>
      <c r="M196" s="372"/>
      <c r="N196" s="372"/>
      <c r="O196" s="373"/>
      <c r="P196" s="612" t="s">
        <v>49</v>
      </c>
      <c r="Q196" s="613"/>
      <c r="R196" s="614"/>
      <c r="S196" s="271"/>
      <c r="T196" s="270"/>
      <c r="U196" s="270"/>
      <c r="V196" s="270"/>
      <c r="W196" s="270"/>
      <c r="X196" s="270"/>
      <c r="Y196" s="272"/>
      <c r="Z196" s="271"/>
      <c r="AA196" s="270"/>
      <c r="AB196" s="270"/>
      <c r="AC196" s="270"/>
      <c r="AD196" s="270"/>
      <c r="AE196" s="270"/>
      <c r="AF196" s="272"/>
      <c r="AG196" s="271"/>
      <c r="AH196" s="270"/>
      <c r="AI196" s="270"/>
      <c r="AJ196" s="270"/>
      <c r="AK196" s="270"/>
      <c r="AL196" s="270"/>
      <c r="AM196" s="272"/>
      <c r="AN196" s="271"/>
      <c r="AO196" s="270"/>
      <c r="AP196" s="270"/>
      <c r="AQ196" s="270"/>
      <c r="AR196" s="270"/>
      <c r="AS196" s="270"/>
      <c r="AT196" s="272"/>
      <c r="AU196" s="271"/>
      <c r="AV196" s="270"/>
      <c r="AW196" s="270"/>
      <c r="AX196" s="608"/>
      <c r="AY196" s="609"/>
      <c r="AZ196" s="610"/>
      <c r="BA196" s="611"/>
      <c r="BB196" s="387"/>
      <c r="BC196" s="372"/>
      <c r="BD196" s="372"/>
      <c r="BE196" s="372"/>
      <c r="BF196" s="373"/>
    </row>
    <row r="197" spans="2:58" ht="20.25" hidden="1" customHeight="1" x14ac:dyDescent="0.4">
      <c r="B197" s="547"/>
      <c r="C197" s="311"/>
      <c r="D197" s="312"/>
      <c r="E197" s="313"/>
      <c r="F197" s="92"/>
      <c r="G197" s="362"/>
      <c r="H197" s="367"/>
      <c r="I197" s="365"/>
      <c r="J197" s="365"/>
      <c r="K197" s="366"/>
      <c r="L197" s="374"/>
      <c r="M197" s="375"/>
      <c r="N197" s="375"/>
      <c r="O197" s="376"/>
      <c r="P197" s="532" t="s">
        <v>15</v>
      </c>
      <c r="Q197" s="533"/>
      <c r="R197" s="534"/>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35">
        <f>IF($BB$3="４週",SUM(S197:AT197),IF($BB$3="暦月",SUM(S197:AW197),""))</f>
        <v>0</v>
      </c>
      <c r="AY197" s="536"/>
      <c r="AZ197" s="537">
        <f>IF($BB$3="４週",AX197/4,IF($BB$3="暦月",勤務表!AX197/(勤務表!$BB$8/7),""))</f>
        <v>0</v>
      </c>
      <c r="BA197" s="538"/>
      <c r="BB197" s="388"/>
      <c r="BC197" s="375"/>
      <c r="BD197" s="375"/>
      <c r="BE197" s="375"/>
      <c r="BF197" s="376"/>
    </row>
    <row r="198" spans="2:58" ht="20.25" hidden="1" customHeight="1" x14ac:dyDescent="0.4">
      <c r="B198" s="547"/>
      <c r="C198" s="314"/>
      <c r="D198" s="315"/>
      <c r="E198" s="316"/>
      <c r="F198" s="117">
        <f>C196</f>
        <v>0</v>
      </c>
      <c r="G198" s="410"/>
      <c r="H198" s="367"/>
      <c r="I198" s="365"/>
      <c r="J198" s="365"/>
      <c r="K198" s="366"/>
      <c r="L198" s="411"/>
      <c r="M198" s="390"/>
      <c r="N198" s="390"/>
      <c r="O198" s="391"/>
      <c r="P198" s="539" t="s">
        <v>50</v>
      </c>
      <c r="Q198" s="540"/>
      <c r="R198" s="541"/>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42">
        <f>IF($BB$3="４週",SUM(S198:AT198),IF($BB$3="暦月",SUM(S198:AW198),""))</f>
        <v>0</v>
      </c>
      <c r="AY198" s="543"/>
      <c r="AZ198" s="544">
        <f>IF($BB$3="４週",AX198/4,IF($BB$3="暦月",勤務表!AX198/(勤務表!$BB$8/7),""))</f>
        <v>0</v>
      </c>
      <c r="BA198" s="545"/>
      <c r="BB198" s="389"/>
      <c r="BC198" s="390"/>
      <c r="BD198" s="390"/>
      <c r="BE198" s="390"/>
      <c r="BF198" s="391"/>
    </row>
    <row r="199" spans="2:58" ht="20.25" hidden="1" customHeight="1" x14ac:dyDescent="0.4">
      <c r="B199" s="547">
        <f>B196+1</f>
        <v>60</v>
      </c>
      <c r="C199" s="308"/>
      <c r="D199" s="309"/>
      <c r="E199" s="310"/>
      <c r="F199" s="114"/>
      <c r="G199" s="361"/>
      <c r="H199" s="364"/>
      <c r="I199" s="365"/>
      <c r="J199" s="365"/>
      <c r="K199" s="366"/>
      <c r="L199" s="371"/>
      <c r="M199" s="372"/>
      <c r="N199" s="372"/>
      <c r="O199" s="373"/>
      <c r="P199" s="612" t="s">
        <v>49</v>
      </c>
      <c r="Q199" s="613"/>
      <c r="R199" s="614"/>
      <c r="S199" s="271"/>
      <c r="T199" s="270"/>
      <c r="U199" s="270"/>
      <c r="V199" s="270"/>
      <c r="W199" s="270"/>
      <c r="X199" s="270"/>
      <c r="Y199" s="272"/>
      <c r="Z199" s="271"/>
      <c r="AA199" s="270"/>
      <c r="AB199" s="270"/>
      <c r="AC199" s="270"/>
      <c r="AD199" s="270"/>
      <c r="AE199" s="270"/>
      <c r="AF199" s="272"/>
      <c r="AG199" s="271"/>
      <c r="AH199" s="270"/>
      <c r="AI199" s="270"/>
      <c r="AJ199" s="270"/>
      <c r="AK199" s="270"/>
      <c r="AL199" s="270"/>
      <c r="AM199" s="272"/>
      <c r="AN199" s="271"/>
      <c r="AO199" s="270"/>
      <c r="AP199" s="270"/>
      <c r="AQ199" s="270"/>
      <c r="AR199" s="270"/>
      <c r="AS199" s="270"/>
      <c r="AT199" s="272"/>
      <c r="AU199" s="271"/>
      <c r="AV199" s="270"/>
      <c r="AW199" s="270"/>
      <c r="AX199" s="608"/>
      <c r="AY199" s="609"/>
      <c r="AZ199" s="610"/>
      <c r="BA199" s="611"/>
      <c r="BB199" s="387"/>
      <c r="BC199" s="372"/>
      <c r="BD199" s="372"/>
      <c r="BE199" s="372"/>
      <c r="BF199" s="373"/>
    </row>
    <row r="200" spans="2:58" ht="20.25" hidden="1" customHeight="1" x14ac:dyDescent="0.4">
      <c r="B200" s="547"/>
      <c r="C200" s="311"/>
      <c r="D200" s="312"/>
      <c r="E200" s="313"/>
      <c r="F200" s="92"/>
      <c r="G200" s="362"/>
      <c r="H200" s="367"/>
      <c r="I200" s="365"/>
      <c r="J200" s="365"/>
      <c r="K200" s="366"/>
      <c r="L200" s="374"/>
      <c r="M200" s="375"/>
      <c r="N200" s="375"/>
      <c r="O200" s="376"/>
      <c r="P200" s="532" t="s">
        <v>15</v>
      </c>
      <c r="Q200" s="533"/>
      <c r="R200" s="534"/>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35">
        <f>IF($BB$3="４週",SUM(S200:AT200),IF($BB$3="暦月",SUM(S200:AW200),""))</f>
        <v>0</v>
      </c>
      <c r="AY200" s="536"/>
      <c r="AZ200" s="537">
        <f>IF($BB$3="４週",AX200/4,IF($BB$3="暦月",勤務表!AX200/(勤務表!$BB$8/7),""))</f>
        <v>0</v>
      </c>
      <c r="BA200" s="538"/>
      <c r="BB200" s="388"/>
      <c r="BC200" s="375"/>
      <c r="BD200" s="375"/>
      <c r="BE200" s="375"/>
      <c r="BF200" s="376"/>
    </row>
    <row r="201" spans="2:58" ht="20.25" hidden="1" customHeight="1" x14ac:dyDescent="0.4">
      <c r="B201" s="547"/>
      <c r="C201" s="314"/>
      <c r="D201" s="315"/>
      <c r="E201" s="316"/>
      <c r="F201" s="117">
        <f>C199</f>
        <v>0</v>
      </c>
      <c r="G201" s="410"/>
      <c r="H201" s="367"/>
      <c r="I201" s="365"/>
      <c r="J201" s="365"/>
      <c r="K201" s="366"/>
      <c r="L201" s="411"/>
      <c r="M201" s="390"/>
      <c r="N201" s="390"/>
      <c r="O201" s="391"/>
      <c r="P201" s="539" t="s">
        <v>50</v>
      </c>
      <c r="Q201" s="540"/>
      <c r="R201" s="541"/>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42">
        <f>IF($BB$3="４週",SUM(S201:AT201),IF($BB$3="暦月",SUM(S201:AW201),""))</f>
        <v>0</v>
      </c>
      <c r="AY201" s="543"/>
      <c r="AZ201" s="544">
        <f>IF($BB$3="４週",AX201/4,IF($BB$3="暦月",勤務表!AX201/(勤務表!$BB$8/7),""))</f>
        <v>0</v>
      </c>
      <c r="BA201" s="545"/>
      <c r="BB201" s="389"/>
      <c r="BC201" s="390"/>
      <c r="BD201" s="390"/>
      <c r="BE201" s="390"/>
      <c r="BF201" s="391"/>
    </row>
    <row r="202" spans="2:58" ht="20.25" hidden="1" customHeight="1" x14ac:dyDescent="0.4">
      <c r="B202" s="547">
        <f>B199+1</f>
        <v>61</v>
      </c>
      <c r="C202" s="308"/>
      <c r="D202" s="309"/>
      <c r="E202" s="310"/>
      <c r="F202" s="114"/>
      <c r="G202" s="361"/>
      <c r="H202" s="364"/>
      <c r="I202" s="365"/>
      <c r="J202" s="365"/>
      <c r="K202" s="366"/>
      <c r="L202" s="371"/>
      <c r="M202" s="372"/>
      <c r="N202" s="372"/>
      <c r="O202" s="373"/>
      <c r="P202" s="612" t="s">
        <v>49</v>
      </c>
      <c r="Q202" s="613"/>
      <c r="R202" s="614"/>
      <c r="S202" s="271"/>
      <c r="T202" s="270"/>
      <c r="U202" s="270"/>
      <c r="V202" s="270"/>
      <c r="W202" s="270"/>
      <c r="X202" s="270"/>
      <c r="Y202" s="272"/>
      <c r="Z202" s="271"/>
      <c r="AA202" s="270"/>
      <c r="AB202" s="270"/>
      <c r="AC202" s="270"/>
      <c r="AD202" s="270"/>
      <c r="AE202" s="270"/>
      <c r="AF202" s="272"/>
      <c r="AG202" s="271"/>
      <c r="AH202" s="270"/>
      <c r="AI202" s="270"/>
      <c r="AJ202" s="270"/>
      <c r="AK202" s="270"/>
      <c r="AL202" s="270"/>
      <c r="AM202" s="272"/>
      <c r="AN202" s="271"/>
      <c r="AO202" s="270"/>
      <c r="AP202" s="270"/>
      <c r="AQ202" s="270"/>
      <c r="AR202" s="270"/>
      <c r="AS202" s="270"/>
      <c r="AT202" s="272"/>
      <c r="AU202" s="271"/>
      <c r="AV202" s="270"/>
      <c r="AW202" s="270"/>
      <c r="AX202" s="608"/>
      <c r="AY202" s="609"/>
      <c r="AZ202" s="610"/>
      <c r="BA202" s="611"/>
      <c r="BB202" s="387"/>
      <c r="BC202" s="372"/>
      <c r="BD202" s="372"/>
      <c r="BE202" s="372"/>
      <c r="BF202" s="373"/>
    </row>
    <row r="203" spans="2:58" ht="20.25" hidden="1" customHeight="1" x14ac:dyDescent="0.4">
      <c r="B203" s="547"/>
      <c r="C203" s="311"/>
      <c r="D203" s="312"/>
      <c r="E203" s="313"/>
      <c r="F203" s="92"/>
      <c r="G203" s="362"/>
      <c r="H203" s="367"/>
      <c r="I203" s="365"/>
      <c r="J203" s="365"/>
      <c r="K203" s="366"/>
      <c r="L203" s="374"/>
      <c r="M203" s="375"/>
      <c r="N203" s="375"/>
      <c r="O203" s="376"/>
      <c r="P203" s="532" t="s">
        <v>15</v>
      </c>
      <c r="Q203" s="533"/>
      <c r="R203" s="534"/>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35">
        <f>IF($BB$3="４週",SUM(S203:AT203),IF($BB$3="暦月",SUM(S203:AW203),""))</f>
        <v>0</v>
      </c>
      <c r="AY203" s="536"/>
      <c r="AZ203" s="537">
        <f>IF($BB$3="４週",AX203/4,IF($BB$3="暦月",勤務表!AX203/(勤務表!$BB$8/7),""))</f>
        <v>0</v>
      </c>
      <c r="BA203" s="538"/>
      <c r="BB203" s="388"/>
      <c r="BC203" s="375"/>
      <c r="BD203" s="375"/>
      <c r="BE203" s="375"/>
      <c r="BF203" s="376"/>
    </row>
    <row r="204" spans="2:58" ht="20.25" hidden="1" customHeight="1" x14ac:dyDescent="0.4">
      <c r="B204" s="547"/>
      <c r="C204" s="314"/>
      <c r="D204" s="315"/>
      <c r="E204" s="316"/>
      <c r="F204" s="117">
        <f>C202</f>
        <v>0</v>
      </c>
      <c r="G204" s="410"/>
      <c r="H204" s="367"/>
      <c r="I204" s="365"/>
      <c r="J204" s="365"/>
      <c r="K204" s="366"/>
      <c r="L204" s="411"/>
      <c r="M204" s="390"/>
      <c r="N204" s="390"/>
      <c r="O204" s="391"/>
      <c r="P204" s="539" t="s">
        <v>50</v>
      </c>
      <c r="Q204" s="540"/>
      <c r="R204" s="541"/>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42">
        <f>IF($BB$3="４週",SUM(S204:AT204),IF($BB$3="暦月",SUM(S204:AW204),""))</f>
        <v>0</v>
      </c>
      <c r="AY204" s="543"/>
      <c r="AZ204" s="544">
        <f>IF($BB$3="４週",AX204/4,IF($BB$3="暦月",勤務表!AX204/(勤務表!$BB$8/7),""))</f>
        <v>0</v>
      </c>
      <c r="BA204" s="545"/>
      <c r="BB204" s="389"/>
      <c r="BC204" s="390"/>
      <c r="BD204" s="390"/>
      <c r="BE204" s="390"/>
      <c r="BF204" s="391"/>
    </row>
    <row r="205" spans="2:58" ht="20.25" hidden="1" customHeight="1" x14ac:dyDescent="0.4">
      <c r="B205" s="547">
        <f>B202+1</f>
        <v>62</v>
      </c>
      <c r="C205" s="308"/>
      <c r="D205" s="309"/>
      <c r="E205" s="310"/>
      <c r="F205" s="114"/>
      <c r="G205" s="361"/>
      <c r="H205" s="364"/>
      <c r="I205" s="365"/>
      <c r="J205" s="365"/>
      <c r="K205" s="366"/>
      <c r="L205" s="371"/>
      <c r="M205" s="372"/>
      <c r="N205" s="372"/>
      <c r="O205" s="373"/>
      <c r="P205" s="612" t="s">
        <v>49</v>
      </c>
      <c r="Q205" s="613"/>
      <c r="R205" s="614"/>
      <c r="S205" s="271"/>
      <c r="T205" s="270"/>
      <c r="U205" s="270"/>
      <c r="V205" s="270"/>
      <c r="W205" s="270"/>
      <c r="X205" s="270"/>
      <c r="Y205" s="272"/>
      <c r="Z205" s="271"/>
      <c r="AA205" s="270"/>
      <c r="AB205" s="270"/>
      <c r="AC205" s="270"/>
      <c r="AD205" s="270"/>
      <c r="AE205" s="270"/>
      <c r="AF205" s="272"/>
      <c r="AG205" s="271"/>
      <c r="AH205" s="270"/>
      <c r="AI205" s="270"/>
      <c r="AJ205" s="270"/>
      <c r="AK205" s="270"/>
      <c r="AL205" s="270"/>
      <c r="AM205" s="272"/>
      <c r="AN205" s="271"/>
      <c r="AO205" s="270"/>
      <c r="AP205" s="270"/>
      <c r="AQ205" s="270"/>
      <c r="AR205" s="270"/>
      <c r="AS205" s="270"/>
      <c r="AT205" s="272"/>
      <c r="AU205" s="271"/>
      <c r="AV205" s="270"/>
      <c r="AW205" s="270"/>
      <c r="AX205" s="608"/>
      <c r="AY205" s="609"/>
      <c r="AZ205" s="610"/>
      <c r="BA205" s="611"/>
      <c r="BB205" s="387"/>
      <c r="BC205" s="372"/>
      <c r="BD205" s="372"/>
      <c r="BE205" s="372"/>
      <c r="BF205" s="373"/>
    </row>
    <row r="206" spans="2:58" ht="20.25" hidden="1" customHeight="1" x14ac:dyDescent="0.4">
      <c r="B206" s="547"/>
      <c r="C206" s="311"/>
      <c r="D206" s="312"/>
      <c r="E206" s="313"/>
      <c r="F206" s="92"/>
      <c r="G206" s="362"/>
      <c r="H206" s="367"/>
      <c r="I206" s="365"/>
      <c r="J206" s="365"/>
      <c r="K206" s="366"/>
      <c r="L206" s="374"/>
      <c r="M206" s="375"/>
      <c r="N206" s="375"/>
      <c r="O206" s="376"/>
      <c r="P206" s="532" t="s">
        <v>15</v>
      </c>
      <c r="Q206" s="533"/>
      <c r="R206" s="534"/>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35">
        <f>IF($BB$3="４週",SUM(S206:AT206),IF($BB$3="暦月",SUM(S206:AW206),""))</f>
        <v>0</v>
      </c>
      <c r="AY206" s="536"/>
      <c r="AZ206" s="537">
        <f>IF($BB$3="４週",AX206/4,IF($BB$3="暦月",勤務表!AX206/(勤務表!$BB$8/7),""))</f>
        <v>0</v>
      </c>
      <c r="BA206" s="538"/>
      <c r="BB206" s="388"/>
      <c r="BC206" s="375"/>
      <c r="BD206" s="375"/>
      <c r="BE206" s="375"/>
      <c r="BF206" s="376"/>
    </row>
    <row r="207" spans="2:58" ht="20.25" hidden="1" customHeight="1" x14ac:dyDescent="0.4">
      <c r="B207" s="547"/>
      <c r="C207" s="314"/>
      <c r="D207" s="315"/>
      <c r="E207" s="316"/>
      <c r="F207" s="117">
        <f>C205</f>
        <v>0</v>
      </c>
      <c r="G207" s="410"/>
      <c r="H207" s="367"/>
      <c r="I207" s="365"/>
      <c r="J207" s="365"/>
      <c r="K207" s="366"/>
      <c r="L207" s="411"/>
      <c r="M207" s="390"/>
      <c r="N207" s="390"/>
      <c r="O207" s="391"/>
      <c r="P207" s="539" t="s">
        <v>50</v>
      </c>
      <c r="Q207" s="540"/>
      <c r="R207" s="541"/>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42">
        <f>IF($BB$3="４週",SUM(S207:AT207),IF($BB$3="暦月",SUM(S207:AW207),""))</f>
        <v>0</v>
      </c>
      <c r="AY207" s="543"/>
      <c r="AZ207" s="544">
        <f>IF($BB$3="４週",AX207/4,IF($BB$3="暦月",勤務表!AX207/(勤務表!$BB$8/7),""))</f>
        <v>0</v>
      </c>
      <c r="BA207" s="545"/>
      <c r="BB207" s="389"/>
      <c r="BC207" s="390"/>
      <c r="BD207" s="390"/>
      <c r="BE207" s="390"/>
      <c r="BF207" s="391"/>
    </row>
    <row r="208" spans="2:58" ht="20.25" hidden="1" customHeight="1" x14ac:dyDescent="0.4">
      <c r="B208" s="547">
        <f>B205+1</f>
        <v>63</v>
      </c>
      <c r="C208" s="308"/>
      <c r="D208" s="309"/>
      <c r="E208" s="310"/>
      <c r="F208" s="114"/>
      <c r="G208" s="361"/>
      <c r="H208" s="364"/>
      <c r="I208" s="365"/>
      <c r="J208" s="365"/>
      <c r="K208" s="366"/>
      <c r="L208" s="371"/>
      <c r="M208" s="372"/>
      <c r="N208" s="372"/>
      <c r="O208" s="373"/>
      <c r="P208" s="612" t="s">
        <v>49</v>
      </c>
      <c r="Q208" s="613"/>
      <c r="R208" s="614"/>
      <c r="S208" s="271"/>
      <c r="T208" s="270"/>
      <c r="U208" s="270"/>
      <c r="V208" s="270"/>
      <c r="W208" s="270"/>
      <c r="X208" s="270"/>
      <c r="Y208" s="272"/>
      <c r="Z208" s="271"/>
      <c r="AA208" s="270"/>
      <c r="AB208" s="270"/>
      <c r="AC208" s="270"/>
      <c r="AD208" s="270"/>
      <c r="AE208" s="270"/>
      <c r="AF208" s="272"/>
      <c r="AG208" s="271"/>
      <c r="AH208" s="270"/>
      <c r="AI208" s="270"/>
      <c r="AJ208" s="270"/>
      <c r="AK208" s="270"/>
      <c r="AL208" s="270"/>
      <c r="AM208" s="272"/>
      <c r="AN208" s="271"/>
      <c r="AO208" s="270"/>
      <c r="AP208" s="270"/>
      <c r="AQ208" s="270"/>
      <c r="AR208" s="270"/>
      <c r="AS208" s="270"/>
      <c r="AT208" s="272"/>
      <c r="AU208" s="271"/>
      <c r="AV208" s="270"/>
      <c r="AW208" s="270"/>
      <c r="AX208" s="608"/>
      <c r="AY208" s="609"/>
      <c r="AZ208" s="610"/>
      <c r="BA208" s="611"/>
      <c r="BB208" s="387"/>
      <c r="BC208" s="372"/>
      <c r="BD208" s="372"/>
      <c r="BE208" s="372"/>
      <c r="BF208" s="373"/>
    </row>
    <row r="209" spans="2:58" ht="20.25" hidden="1" customHeight="1" x14ac:dyDescent="0.4">
      <c r="B209" s="547"/>
      <c r="C209" s="311"/>
      <c r="D209" s="312"/>
      <c r="E209" s="313"/>
      <c r="F209" s="92"/>
      <c r="G209" s="362"/>
      <c r="H209" s="367"/>
      <c r="I209" s="365"/>
      <c r="J209" s="365"/>
      <c r="K209" s="366"/>
      <c r="L209" s="374"/>
      <c r="M209" s="375"/>
      <c r="N209" s="375"/>
      <c r="O209" s="376"/>
      <c r="P209" s="532" t="s">
        <v>15</v>
      </c>
      <c r="Q209" s="533"/>
      <c r="R209" s="534"/>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35">
        <f>IF($BB$3="４週",SUM(S209:AT209),IF($BB$3="暦月",SUM(S209:AW209),""))</f>
        <v>0</v>
      </c>
      <c r="AY209" s="536"/>
      <c r="AZ209" s="537">
        <f>IF($BB$3="４週",AX209/4,IF($BB$3="暦月",勤務表!AX209/(勤務表!$BB$8/7),""))</f>
        <v>0</v>
      </c>
      <c r="BA209" s="538"/>
      <c r="BB209" s="388"/>
      <c r="BC209" s="375"/>
      <c r="BD209" s="375"/>
      <c r="BE209" s="375"/>
      <c r="BF209" s="376"/>
    </row>
    <row r="210" spans="2:58" ht="20.25" hidden="1" customHeight="1" x14ac:dyDescent="0.4">
      <c r="B210" s="547"/>
      <c r="C210" s="314"/>
      <c r="D210" s="315"/>
      <c r="E210" s="316"/>
      <c r="F210" s="117">
        <f>C208</f>
        <v>0</v>
      </c>
      <c r="G210" s="410"/>
      <c r="H210" s="367"/>
      <c r="I210" s="365"/>
      <c r="J210" s="365"/>
      <c r="K210" s="366"/>
      <c r="L210" s="411"/>
      <c r="M210" s="390"/>
      <c r="N210" s="390"/>
      <c r="O210" s="391"/>
      <c r="P210" s="539" t="s">
        <v>50</v>
      </c>
      <c r="Q210" s="540"/>
      <c r="R210" s="541"/>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42">
        <f>IF($BB$3="４週",SUM(S210:AT210),IF($BB$3="暦月",SUM(S210:AW210),""))</f>
        <v>0</v>
      </c>
      <c r="AY210" s="543"/>
      <c r="AZ210" s="544">
        <f>IF($BB$3="４週",AX210/4,IF($BB$3="暦月",勤務表!AX210/(勤務表!$BB$8/7),""))</f>
        <v>0</v>
      </c>
      <c r="BA210" s="545"/>
      <c r="BB210" s="389"/>
      <c r="BC210" s="390"/>
      <c r="BD210" s="390"/>
      <c r="BE210" s="390"/>
      <c r="BF210" s="391"/>
    </row>
    <row r="211" spans="2:58" ht="20.25" hidden="1" customHeight="1" x14ac:dyDescent="0.4">
      <c r="B211" s="547">
        <f>B208+1</f>
        <v>64</v>
      </c>
      <c r="C211" s="308"/>
      <c r="D211" s="309"/>
      <c r="E211" s="310"/>
      <c r="F211" s="114"/>
      <c r="G211" s="361"/>
      <c r="H211" s="364"/>
      <c r="I211" s="365"/>
      <c r="J211" s="365"/>
      <c r="K211" s="366"/>
      <c r="L211" s="371"/>
      <c r="M211" s="372"/>
      <c r="N211" s="372"/>
      <c r="O211" s="373"/>
      <c r="P211" s="612" t="s">
        <v>49</v>
      </c>
      <c r="Q211" s="613"/>
      <c r="R211" s="614"/>
      <c r="S211" s="271"/>
      <c r="T211" s="270"/>
      <c r="U211" s="270"/>
      <c r="V211" s="270"/>
      <c r="W211" s="270"/>
      <c r="X211" s="270"/>
      <c r="Y211" s="272"/>
      <c r="Z211" s="271"/>
      <c r="AA211" s="270"/>
      <c r="AB211" s="270"/>
      <c r="AC211" s="270"/>
      <c r="AD211" s="270"/>
      <c r="AE211" s="270"/>
      <c r="AF211" s="272"/>
      <c r="AG211" s="271"/>
      <c r="AH211" s="270"/>
      <c r="AI211" s="270"/>
      <c r="AJ211" s="270"/>
      <c r="AK211" s="270"/>
      <c r="AL211" s="270"/>
      <c r="AM211" s="272"/>
      <c r="AN211" s="271"/>
      <c r="AO211" s="270"/>
      <c r="AP211" s="270"/>
      <c r="AQ211" s="270"/>
      <c r="AR211" s="270"/>
      <c r="AS211" s="270"/>
      <c r="AT211" s="272"/>
      <c r="AU211" s="271"/>
      <c r="AV211" s="270"/>
      <c r="AW211" s="270"/>
      <c r="AX211" s="608"/>
      <c r="AY211" s="609"/>
      <c r="AZ211" s="610"/>
      <c r="BA211" s="611"/>
      <c r="BB211" s="387"/>
      <c r="BC211" s="372"/>
      <c r="BD211" s="372"/>
      <c r="BE211" s="372"/>
      <c r="BF211" s="373"/>
    </row>
    <row r="212" spans="2:58" ht="20.25" hidden="1" customHeight="1" x14ac:dyDescent="0.4">
      <c r="B212" s="547"/>
      <c r="C212" s="311"/>
      <c r="D212" s="312"/>
      <c r="E212" s="313"/>
      <c r="F212" s="92"/>
      <c r="G212" s="362"/>
      <c r="H212" s="367"/>
      <c r="I212" s="365"/>
      <c r="J212" s="365"/>
      <c r="K212" s="366"/>
      <c r="L212" s="374"/>
      <c r="M212" s="375"/>
      <c r="N212" s="375"/>
      <c r="O212" s="376"/>
      <c r="P212" s="532" t="s">
        <v>15</v>
      </c>
      <c r="Q212" s="533"/>
      <c r="R212" s="534"/>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35">
        <f>IF($BB$3="４週",SUM(S212:AT212),IF($BB$3="暦月",SUM(S212:AW212),""))</f>
        <v>0</v>
      </c>
      <c r="AY212" s="536"/>
      <c r="AZ212" s="537">
        <f>IF($BB$3="４週",AX212/4,IF($BB$3="暦月",勤務表!AX212/(勤務表!$BB$8/7),""))</f>
        <v>0</v>
      </c>
      <c r="BA212" s="538"/>
      <c r="BB212" s="388"/>
      <c r="BC212" s="375"/>
      <c r="BD212" s="375"/>
      <c r="BE212" s="375"/>
      <c r="BF212" s="376"/>
    </row>
    <row r="213" spans="2:58" ht="20.25" hidden="1" customHeight="1" x14ac:dyDescent="0.4">
      <c r="B213" s="547"/>
      <c r="C213" s="314"/>
      <c r="D213" s="315"/>
      <c r="E213" s="316"/>
      <c r="F213" s="117">
        <f>C211</f>
        <v>0</v>
      </c>
      <c r="G213" s="410"/>
      <c r="H213" s="367"/>
      <c r="I213" s="365"/>
      <c r="J213" s="365"/>
      <c r="K213" s="366"/>
      <c r="L213" s="411"/>
      <c r="M213" s="390"/>
      <c r="N213" s="390"/>
      <c r="O213" s="391"/>
      <c r="P213" s="539" t="s">
        <v>50</v>
      </c>
      <c r="Q213" s="540"/>
      <c r="R213" s="541"/>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42">
        <f>IF($BB$3="４週",SUM(S213:AT213),IF($BB$3="暦月",SUM(S213:AW213),""))</f>
        <v>0</v>
      </c>
      <c r="AY213" s="543"/>
      <c r="AZ213" s="544">
        <f>IF($BB$3="４週",AX213/4,IF($BB$3="暦月",勤務表!AX213/(勤務表!$BB$8/7),""))</f>
        <v>0</v>
      </c>
      <c r="BA213" s="545"/>
      <c r="BB213" s="389"/>
      <c r="BC213" s="390"/>
      <c r="BD213" s="390"/>
      <c r="BE213" s="390"/>
      <c r="BF213" s="391"/>
    </row>
    <row r="214" spans="2:58" ht="20.25" hidden="1" customHeight="1" x14ac:dyDescent="0.4">
      <c r="B214" s="547">
        <f>B211+1</f>
        <v>65</v>
      </c>
      <c r="C214" s="308"/>
      <c r="D214" s="309"/>
      <c r="E214" s="310"/>
      <c r="F214" s="114"/>
      <c r="G214" s="361"/>
      <c r="H214" s="364"/>
      <c r="I214" s="365"/>
      <c r="J214" s="365"/>
      <c r="K214" s="366"/>
      <c r="L214" s="371"/>
      <c r="M214" s="372"/>
      <c r="N214" s="372"/>
      <c r="O214" s="373"/>
      <c r="P214" s="612" t="s">
        <v>49</v>
      </c>
      <c r="Q214" s="613"/>
      <c r="R214" s="614"/>
      <c r="S214" s="271"/>
      <c r="T214" s="270"/>
      <c r="U214" s="270"/>
      <c r="V214" s="270"/>
      <c r="W214" s="270"/>
      <c r="X214" s="270"/>
      <c r="Y214" s="272"/>
      <c r="Z214" s="271"/>
      <c r="AA214" s="270"/>
      <c r="AB214" s="270"/>
      <c r="AC214" s="270"/>
      <c r="AD214" s="270"/>
      <c r="AE214" s="270"/>
      <c r="AF214" s="272"/>
      <c r="AG214" s="271"/>
      <c r="AH214" s="270"/>
      <c r="AI214" s="270"/>
      <c r="AJ214" s="270"/>
      <c r="AK214" s="270"/>
      <c r="AL214" s="270"/>
      <c r="AM214" s="272"/>
      <c r="AN214" s="271"/>
      <c r="AO214" s="270"/>
      <c r="AP214" s="270"/>
      <c r="AQ214" s="270"/>
      <c r="AR214" s="270"/>
      <c r="AS214" s="270"/>
      <c r="AT214" s="272"/>
      <c r="AU214" s="271"/>
      <c r="AV214" s="270"/>
      <c r="AW214" s="270"/>
      <c r="AX214" s="608"/>
      <c r="AY214" s="609"/>
      <c r="AZ214" s="610"/>
      <c r="BA214" s="611"/>
      <c r="BB214" s="387"/>
      <c r="BC214" s="372"/>
      <c r="BD214" s="372"/>
      <c r="BE214" s="372"/>
      <c r="BF214" s="373"/>
    </row>
    <row r="215" spans="2:58" ht="20.25" hidden="1" customHeight="1" x14ac:dyDescent="0.4">
      <c r="B215" s="547"/>
      <c r="C215" s="311"/>
      <c r="D215" s="312"/>
      <c r="E215" s="313"/>
      <c r="F215" s="92"/>
      <c r="G215" s="362"/>
      <c r="H215" s="367"/>
      <c r="I215" s="365"/>
      <c r="J215" s="365"/>
      <c r="K215" s="366"/>
      <c r="L215" s="374"/>
      <c r="M215" s="375"/>
      <c r="N215" s="375"/>
      <c r="O215" s="376"/>
      <c r="P215" s="532" t="s">
        <v>15</v>
      </c>
      <c r="Q215" s="533"/>
      <c r="R215" s="534"/>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35">
        <f>IF($BB$3="４週",SUM(S215:AT215),IF($BB$3="暦月",SUM(S215:AW215),""))</f>
        <v>0</v>
      </c>
      <c r="AY215" s="536"/>
      <c r="AZ215" s="537">
        <f>IF($BB$3="４週",AX215/4,IF($BB$3="暦月",勤務表!AX215/(勤務表!$BB$8/7),""))</f>
        <v>0</v>
      </c>
      <c r="BA215" s="538"/>
      <c r="BB215" s="388"/>
      <c r="BC215" s="375"/>
      <c r="BD215" s="375"/>
      <c r="BE215" s="375"/>
      <c r="BF215" s="376"/>
    </row>
    <row r="216" spans="2:58" ht="20.25" hidden="1" customHeight="1" x14ac:dyDescent="0.4">
      <c r="B216" s="547"/>
      <c r="C216" s="314"/>
      <c r="D216" s="315"/>
      <c r="E216" s="316"/>
      <c r="F216" s="117">
        <f>C214</f>
        <v>0</v>
      </c>
      <c r="G216" s="410"/>
      <c r="H216" s="367"/>
      <c r="I216" s="365"/>
      <c r="J216" s="365"/>
      <c r="K216" s="366"/>
      <c r="L216" s="411"/>
      <c r="M216" s="390"/>
      <c r="N216" s="390"/>
      <c r="O216" s="391"/>
      <c r="P216" s="539" t="s">
        <v>50</v>
      </c>
      <c r="Q216" s="540"/>
      <c r="R216" s="541"/>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42">
        <f>IF($BB$3="４週",SUM(S216:AT216),IF($BB$3="暦月",SUM(S216:AW216),""))</f>
        <v>0</v>
      </c>
      <c r="AY216" s="543"/>
      <c r="AZ216" s="544">
        <f>IF($BB$3="４週",AX216/4,IF($BB$3="暦月",勤務表!AX216/(勤務表!$BB$8/7),""))</f>
        <v>0</v>
      </c>
      <c r="BA216" s="545"/>
      <c r="BB216" s="389"/>
      <c r="BC216" s="390"/>
      <c r="BD216" s="390"/>
      <c r="BE216" s="390"/>
      <c r="BF216" s="391"/>
    </row>
    <row r="217" spans="2:58" ht="20.25" hidden="1" customHeight="1" x14ac:dyDescent="0.4">
      <c r="B217" s="547">
        <f>B214+1</f>
        <v>66</v>
      </c>
      <c r="C217" s="308"/>
      <c r="D217" s="309"/>
      <c r="E217" s="310"/>
      <c r="F217" s="114"/>
      <c r="G217" s="361"/>
      <c r="H217" s="364"/>
      <c r="I217" s="365"/>
      <c r="J217" s="365"/>
      <c r="K217" s="366"/>
      <c r="L217" s="371"/>
      <c r="M217" s="372"/>
      <c r="N217" s="372"/>
      <c r="O217" s="373"/>
      <c r="P217" s="612" t="s">
        <v>49</v>
      </c>
      <c r="Q217" s="613"/>
      <c r="R217" s="614"/>
      <c r="S217" s="271"/>
      <c r="T217" s="270"/>
      <c r="U217" s="270"/>
      <c r="V217" s="270"/>
      <c r="W217" s="270"/>
      <c r="X217" s="270"/>
      <c r="Y217" s="272"/>
      <c r="Z217" s="271"/>
      <c r="AA217" s="270"/>
      <c r="AB217" s="270"/>
      <c r="AC217" s="270"/>
      <c r="AD217" s="270"/>
      <c r="AE217" s="270"/>
      <c r="AF217" s="272"/>
      <c r="AG217" s="271"/>
      <c r="AH217" s="270"/>
      <c r="AI217" s="270"/>
      <c r="AJ217" s="270"/>
      <c r="AK217" s="270"/>
      <c r="AL217" s="270"/>
      <c r="AM217" s="272"/>
      <c r="AN217" s="271"/>
      <c r="AO217" s="270"/>
      <c r="AP217" s="270"/>
      <c r="AQ217" s="270"/>
      <c r="AR217" s="270"/>
      <c r="AS217" s="270"/>
      <c r="AT217" s="272"/>
      <c r="AU217" s="271"/>
      <c r="AV217" s="270"/>
      <c r="AW217" s="270"/>
      <c r="AX217" s="608"/>
      <c r="AY217" s="609"/>
      <c r="AZ217" s="610"/>
      <c r="BA217" s="611"/>
      <c r="BB217" s="387"/>
      <c r="BC217" s="372"/>
      <c r="BD217" s="372"/>
      <c r="BE217" s="372"/>
      <c r="BF217" s="373"/>
    </row>
    <row r="218" spans="2:58" ht="20.25" hidden="1" customHeight="1" x14ac:dyDescent="0.4">
      <c r="B218" s="547"/>
      <c r="C218" s="311"/>
      <c r="D218" s="312"/>
      <c r="E218" s="313"/>
      <c r="F218" s="92"/>
      <c r="G218" s="362"/>
      <c r="H218" s="367"/>
      <c r="I218" s="365"/>
      <c r="J218" s="365"/>
      <c r="K218" s="366"/>
      <c r="L218" s="374"/>
      <c r="M218" s="375"/>
      <c r="N218" s="375"/>
      <c r="O218" s="376"/>
      <c r="P218" s="532" t="s">
        <v>15</v>
      </c>
      <c r="Q218" s="533"/>
      <c r="R218" s="534"/>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35">
        <f>IF($BB$3="４週",SUM(S218:AT218),IF($BB$3="暦月",SUM(S218:AW218),""))</f>
        <v>0</v>
      </c>
      <c r="AY218" s="536"/>
      <c r="AZ218" s="537">
        <f>IF($BB$3="４週",AX218/4,IF($BB$3="暦月",勤務表!AX218/(勤務表!$BB$8/7),""))</f>
        <v>0</v>
      </c>
      <c r="BA218" s="538"/>
      <c r="BB218" s="388"/>
      <c r="BC218" s="375"/>
      <c r="BD218" s="375"/>
      <c r="BE218" s="375"/>
      <c r="BF218" s="376"/>
    </row>
    <row r="219" spans="2:58" ht="20.25" hidden="1" customHeight="1" x14ac:dyDescent="0.4">
      <c r="B219" s="547"/>
      <c r="C219" s="314"/>
      <c r="D219" s="315"/>
      <c r="E219" s="316"/>
      <c r="F219" s="117">
        <f>C217</f>
        <v>0</v>
      </c>
      <c r="G219" s="410"/>
      <c r="H219" s="367"/>
      <c r="I219" s="365"/>
      <c r="J219" s="365"/>
      <c r="K219" s="366"/>
      <c r="L219" s="411"/>
      <c r="M219" s="390"/>
      <c r="N219" s="390"/>
      <c r="O219" s="391"/>
      <c r="P219" s="539" t="s">
        <v>50</v>
      </c>
      <c r="Q219" s="540"/>
      <c r="R219" s="541"/>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42">
        <f>IF($BB$3="４週",SUM(S219:AT219),IF($BB$3="暦月",SUM(S219:AW219),""))</f>
        <v>0</v>
      </c>
      <c r="AY219" s="543"/>
      <c r="AZ219" s="544">
        <f>IF($BB$3="４週",AX219/4,IF($BB$3="暦月",勤務表!AX219/(勤務表!$BB$8/7),""))</f>
        <v>0</v>
      </c>
      <c r="BA219" s="545"/>
      <c r="BB219" s="389"/>
      <c r="BC219" s="390"/>
      <c r="BD219" s="390"/>
      <c r="BE219" s="390"/>
      <c r="BF219" s="391"/>
    </row>
    <row r="220" spans="2:58" ht="20.25" hidden="1" customHeight="1" x14ac:dyDescent="0.4">
      <c r="B220" s="547">
        <f>B217+1</f>
        <v>67</v>
      </c>
      <c r="C220" s="308"/>
      <c r="D220" s="309"/>
      <c r="E220" s="310"/>
      <c r="F220" s="114"/>
      <c r="G220" s="361"/>
      <c r="H220" s="364"/>
      <c r="I220" s="365"/>
      <c r="J220" s="365"/>
      <c r="K220" s="366"/>
      <c r="L220" s="371"/>
      <c r="M220" s="372"/>
      <c r="N220" s="372"/>
      <c r="O220" s="373"/>
      <c r="P220" s="612" t="s">
        <v>49</v>
      </c>
      <c r="Q220" s="613"/>
      <c r="R220" s="614"/>
      <c r="S220" s="271"/>
      <c r="T220" s="270"/>
      <c r="U220" s="270"/>
      <c r="V220" s="270"/>
      <c r="W220" s="270"/>
      <c r="X220" s="270"/>
      <c r="Y220" s="272"/>
      <c r="Z220" s="271"/>
      <c r="AA220" s="270"/>
      <c r="AB220" s="270"/>
      <c r="AC220" s="270"/>
      <c r="AD220" s="270"/>
      <c r="AE220" s="270"/>
      <c r="AF220" s="272"/>
      <c r="AG220" s="271"/>
      <c r="AH220" s="270"/>
      <c r="AI220" s="270"/>
      <c r="AJ220" s="270"/>
      <c r="AK220" s="270"/>
      <c r="AL220" s="270"/>
      <c r="AM220" s="272"/>
      <c r="AN220" s="271"/>
      <c r="AO220" s="270"/>
      <c r="AP220" s="270"/>
      <c r="AQ220" s="270"/>
      <c r="AR220" s="270"/>
      <c r="AS220" s="270"/>
      <c r="AT220" s="272"/>
      <c r="AU220" s="271"/>
      <c r="AV220" s="270"/>
      <c r="AW220" s="270"/>
      <c r="AX220" s="608"/>
      <c r="AY220" s="609"/>
      <c r="AZ220" s="610"/>
      <c r="BA220" s="611"/>
      <c r="BB220" s="387"/>
      <c r="BC220" s="372"/>
      <c r="BD220" s="372"/>
      <c r="BE220" s="372"/>
      <c r="BF220" s="373"/>
    </row>
    <row r="221" spans="2:58" ht="20.25" hidden="1" customHeight="1" x14ac:dyDescent="0.4">
      <c r="B221" s="547"/>
      <c r="C221" s="311"/>
      <c r="D221" s="312"/>
      <c r="E221" s="313"/>
      <c r="F221" s="92"/>
      <c r="G221" s="362"/>
      <c r="H221" s="367"/>
      <c r="I221" s="365"/>
      <c r="J221" s="365"/>
      <c r="K221" s="366"/>
      <c r="L221" s="374"/>
      <c r="M221" s="375"/>
      <c r="N221" s="375"/>
      <c r="O221" s="376"/>
      <c r="P221" s="532" t="s">
        <v>15</v>
      </c>
      <c r="Q221" s="533"/>
      <c r="R221" s="534"/>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35">
        <f>IF($BB$3="４週",SUM(S221:AT221),IF($BB$3="暦月",SUM(S221:AW221),""))</f>
        <v>0</v>
      </c>
      <c r="AY221" s="536"/>
      <c r="AZ221" s="537">
        <f>IF($BB$3="４週",AX221/4,IF($BB$3="暦月",勤務表!AX221/(勤務表!$BB$8/7),""))</f>
        <v>0</v>
      </c>
      <c r="BA221" s="538"/>
      <c r="BB221" s="388"/>
      <c r="BC221" s="375"/>
      <c r="BD221" s="375"/>
      <c r="BE221" s="375"/>
      <c r="BF221" s="376"/>
    </row>
    <row r="222" spans="2:58" ht="20.25" hidden="1" customHeight="1" x14ac:dyDescent="0.4">
      <c r="B222" s="547"/>
      <c r="C222" s="314"/>
      <c r="D222" s="315"/>
      <c r="E222" s="316"/>
      <c r="F222" s="117">
        <f>C220</f>
        <v>0</v>
      </c>
      <c r="G222" s="410"/>
      <c r="H222" s="367"/>
      <c r="I222" s="365"/>
      <c r="J222" s="365"/>
      <c r="K222" s="366"/>
      <c r="L222" s="411"/>
      <c r="M222" s="390"/>
      <c r="N222" s="390"/>
      <c r="O222" s="391"/>
      <c r="P222" s="539" t="s">
        <v>50</v>
      </c>
      <c r="Q222" s="540"/>
      <c r="R222" s="541"/>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42">
        <f>IF($BB$3="４週",SUM(S222:AT222),IF($BB$3="暦月",SUM(S222:AW222),""))</f>
        <v>0</v>
      </c>
      <c r="AY222" s="543"/>
      <c r="AZ222" s="544">
        <f>IF($BB$3="４週",AX222/4,IF($BB$3="暦月",勤務表!AX222/(勤務表!$BB$8/7),""))</f>
        <v>0</v>
      </c>
      <c r="BA222" s="545"/>
      <c r="BB222" s="389"/>
      <c r="BC222" s="390"/>
      <c r="BD222" s="390"/>
      <c r="BE222" s="390"/>
      <c r="BF222" s="391"/>
    </row>
    <row r="223" spans="2:58" ht="20.25" hidden="1" customHeight="1" x14ac:dyDescent="0.4">
      <c r="B223" s="547">
        <f>B220+1</f>
        <v>68</v>
      </c>
      <c r="C223" s="308"/>
      <c r="D223" s="309"/>
      <c r="E223" s="310"/>
      <c r="F223" s="114"/>
      <c r="G223" s="361"/>
      <c r="H223" s="364"/>
      <c r="I223" s="365"/>
      <c r="J223" s="365"/>
      <c r="K223" s="366"/>
      <c r="L223" s="371"/>
      <c r="M223" s="372"/>
      <c r="N223" s="372"/>
      <c r="O223" s="373"/>
      <c r="P223" s="612" t="s">
        <v>49</v>
      </c>
      <c r="Q223" s="613"/>
      <c r="R223" s="614"/>
      <c r="S223" s="271"/>
      <c r="T223" s="270"/>
      <c r="U223" s="270"/>
      <c r="V223" s="270"/>
      <c r="W223" s="270"/>
      <c r="X223" s="270"/>
      <c r="Y223" s="272"/>
      <c r="Z223" s="271"/>
      <c r="AA223" s="270"/>
      <c r="AB223" s="270"/>
      <c r="AC223" s="270"/>
      <c r="AD223" s="270"/>
      <c r="AE223" s="270"/>
      <c r="AF223" s="272"/>
      <c r="AG223" s="271"/>
      <c r="AH223" s="270"/>
      <c r="AI223" s="270"/>
      <c r="AJ223" s="270"/>
      <c r="AK223" s="270"/>
      <c r="AL223" s="270"/>
      <c r="AM223" s="272"/>
      <c r="AN223" s="271"/>
      <c r="AO223" s="270"/>
      <c r="AP223" s="270"/>
      <c r="AQ223" s="270"/>
      <c r="AR223" s="270"/>
      <c r="AS223" s="270"/>
      <c r="AT223" s="272"/>
      <c r="AU223" s="271"/>
      <c r="AV223" s="270"/>
      <c r="AW223" s="270"/>
      <c r="AX223" s="608"/>
      <c r="AY223" s="609"/>
      <c r="AZ223" s="610"/>
      <c r="BA223" s="611"/>
      <c r="BB223" s="387"/>
      <c r="BC223" s="372"/>
      <c r="BD223" s="372"/>
      <c r="BE223" s="372"/>
      <c r="BF223" s="373"/>
    </row>
    <row r="224" spans="2:58" ht="20.25" hidden="1" customHeight="1" x14ac:dyDescent="0.4">
      <c r="B224" s="547"/>
      <c r="C224" s="311"/>
      <c r="D224" s="312"/>
      <c r="E224" s="313"/>
      <c r="F224" s="92"/>
      <c r="G224" s="362"/>
      <c r="H224" s="367"/>
      <c r="I224" s="365"/>
      <c r="J224" s="365"/>
      <c r="K224" s="366"/>
      <c r="L224" s="374"/>
      <c r="M224" s="375"/>
      <c r="N224" s="375"/>
      <c r="O224" s="376"/>
      <c r="P224" s="532" t="s">
        <v>15</v>
      </c>
      <c r="Q224" s="533"/>
      <c r="R224" s="534"/>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35">
        <f>IF($BB$3="４週",SUM(S224:AT224),IF($BB$3="暦月",SUM(S224:AW224),""))</f>
        <v>0</v>
      </c>
      <c r="AY224" s="536"/>
      <c r="AZ224" s="537">
        <f>IF($BB$3="４週",AX224/4,IF($BB$3="暦月",勤務表!AX224/(勤務表!$BB$8/7),""))</f>
        <v>0</v>
      </c>
      <c r="BA224" s="538"/>
      <c r="BB224" s="388"/>
      <c r="BC224" s="375"/>
      <c r="BD224" s="375"/>
      <c r="BE224" s="375"/>
      <c r="BF224" s="376"/>
    </row>
    <row r="225" spans="2:58" ht="20.25" hidden="1" customHeight="1" x14ac:dyDescent="0.4">
      <c r="B225" s="547"/>
      <c r="C225" s="314"/>
      <c r="D225" s="315"/>
      <c r="E225" s="316"/>
      <c r="F225" s="117">
        <f>C223</f>
        <v>0</v>
      </c>
      <c r="G225" s="410"/>
      <c r="H225" s="367"/>
      <c r="I225" s="365"/>
      <c r="J225" s="365"/>
      <c r="K225" s="366"/>
      <c r="L225" s="411"/>
      <c r="M225" s="390"/>
      <c r="N225" s="390"/>
      <c r="O225" s="391"/>
      <c r="P225" s="539" t="s">
        <v>50</v>
      </c>
      <c r="Q225" s="540"/>
      <c r="R225" s="541"/>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42">
        <f>IF($BB$3="４週",SUM(S225:AT225),IF($BB$3="暦月",SUM(S225:AW225),""))</f>
        <v>0</v>
      </c>
      <c r="AY225" s="543"/>
      <c r="AZ225" s="544">
        <f>IF($BB$3="４週",AX225/4,IF($BB$3="暦月",勤務表!AX225/(勤務表!$BB$8/7),""))</f>
        <v>0</v>
      </c>
      <c r="BA225" s="545"/>
      <c r="BB225" s="389"/>
      <c r="BC225" s="390"/>
      <c r="BD225" s="390"/>
      <c r="BE225" s="390"/>
      <c r="BF225" s="391"/>
    </row>
    <row r="226" spans="2:58" ht="20.25" hidden="1" customHeight="1" x14ac:dyDescent="0.4">
      <c r="B226" s="547">
        <f>B223+1</f>
        <v>69</v>
      </c>
      <c r="C226" s="308"/>
      <c r="D226" s="309"/>
      <c r="E226" s="310"/>
      <c r="F226" s="114"/>
      <c r="G226" s="361"/>
      <c r="H226" s="364"/>
      <c r="I226" s="365"/>
      <c r="J226" s="365"/>
      <c r="K226" s="366"/>
      <c r="L226" s="371"/>
      <c r="M226" s="372"/>
      <c r="N226" s="372"/>
      <c r="O226" s="373"/>
      <c r="P226" s="612" t="s">
        <v>49</v>
      </c>
      <c r="Q226" s="613"/>
      <c r="R226" s="614"/>
      <c r="S226" s="271"/>
      <c r="T226" s="270"/>
      <c r="U226" s="270"/>
      <c r="V226" s="270"/>
      <c r="W226" s="270"/>
      <c r="X226" s="270"/>
      <c r="Y226" s="272"/>
      <c r="Z226" s="271"/>
      <c r="AA226" s="270"/>
      <c r="AB226" s="270"/>
      <c r="AC226" s="270"/>
      <c r="AD226" s="270"/>
      <c r="AE226" s="270"/>
      <c r="AF226" s="272"/>
      <c r="AG226" s="271"/>
      <c r="AH226" s="270"/>
      <c r="AI226" s="270"/>
      <c r="AJ226" s="270"/>
      <c r="AK226" s="270"/>
      <c r="AL226" s="270"/>
      <c r="AM226" s="272"/>
      <c r="AN226" s="271"/>
      <c r="AO226" s="270"/>
      <c r="AP226" s="270"/>
      <c r="AQ226" s="270"/>
      <c r="AR226" s="270"/>
      <c r="AS226" s="270"/>
      <c r="AT226" s="272"/>
      <c r="AU226" s="271"/>
      <c r="AV226" s="270"/>
      <c r="AW226" s="270"/>
      <c r="AX226" s="608"/>
      <c r="AY226" s="609"/>
      <c r="AZ226" s="610"/>
      <c r="BA226" s="611"/>
      <c r="BB226" s="387"/>
      <c r="BC226" s="372"/>
      <c r="BD226" s="372"/>
      <c r="BE226" s="372"/>
      <c r="BF226" s="373"/>
    </row>
    <row r="227" spans="2:58" ht="20.25" hidden="1" customHeight="1" x14ac:dyDescent="0.4">
      <c r="B227" s="547"/>
      <c r="C227" s="311"/>
      <c r="D227" s="312"/>
      <c r="E227" s="313"/>
      <c r="F227" s="92"/>
      <c r="G227" s="362"/>
      <c r="H227" s="367"/>
      <c r="I227" s="365"/>
      <c r="J227" s="365"/>
      <c r="K227" s="366"/>
      <c r="L227" s="374"/>
      <c r="M227" s="375"/>
      <c r="N227" s="375"/>
      <c r="O227" s="376"/>
      <c r="P227" s="532" t="s">
        <v>15</v>
      </c>
      <c r="Q227" s="533"/>
      <c r="R227" s="534"/>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35">
        <f>IF($BB$3="４週",SUM(S227:AT227),IF($BB$3="暦月",SUM(S227:AW227),""))</f>
        <v>0</v>
      </c>
      <c r="AY227" s="536"/>
      <c r="AZ227" s="537">
        <f>IF($BB$3="４週",AX227/4,IF($BB$3="暦月",勤務表!AX227/(勤務表!$BB$8/7),""))</f>
        <v>0</v>
      </c>
      <c r="BA227" s="538"/>
      <c r="BB227" s="388"/>
      <c r="BC227" s="375"/>
      <c r="BD227" s="375"/>
      <c r="BE227" s="375"/>
      <c r="BF227" s="376"/>
    </row>
    <row r="228" spans="2:58" ht="20.25" hidden="1" customHeight="1" x14ac:dyDescent="0.4">
      <c r="B228" s="547"/>
      <c r="C228" s="314"/>
      <c r="D228" s="315"/>
      <c r="E228" s="316"/>
      <c r="F228" s="117">
        <f>C226</f>
        <v>0</v>
      </c>
      <c r="G228" s="410"/>
      <c r="H228" s="367"/>
      <c r="I228" s="365"/>
      <c r="J228" s="365"/>
      <c r="K228" s="366"/>
      <c r="L228" s="411"/>
      <c r="M228" s="390"/>
      <c r="N228" s="390"/>
      <c r="O228" s="391"/>
      <c r="P228" s="539" t="s">
        <v>50</v>
      </c>
      <c r="Q228" s="540"/>
      <c r="R228" s="541"/>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42">
        <f>IF($BB$3="４週",SUM(S228:AT228),IF($BB$3="暦月",SUM(S228:AW228),""))</f>
        <v>0</v>
      </c>
      <c r="AY228" s="543"/>
      <c r="AZ228" s="544">
        <f>IF($BB$3="４週",AX228/4,IF($BB$3="暦月",勤務表!AX228/(勤務表!$BB$8/7),""))</f>
        <v>0</v>
      </c>
      <c r="BA228" s="545"/>
      <c r="BB228" s="389"/>
      <c r="BC228" s="390"/>
      <c r="BD228" s="390"/>
      <c r="BE228" s="390"/>
      <c r="BF228" s="391"/>
    </row>
    <row r="229" spans="2:58" ht="20.25" hidden="1" customHeight="1" x14ac:dyDescent="0.4">
      <c r="B229" s="547">
        <f>B226+1</f>
        <v>70</v>
      </c>
      <c r="C229" s="308"/>
      <c r="D229" s="309"/>
      <c r="E229" s="310"/>
      <c r="F229" s="114"/>
      <c r="G229" s="361"/>
      <c r="H229" s="364"/>
      <c r="I229" s="365"/>
      <c r="J229" s="365"/>
      <c r="K229" s="366"/>
      <c r="L229" s="371"/>
      <c r="M229" s="372"/>
      <c r="N229" s="372"/>
      <c r="O229" s="373"/>
      <c r="P229" s="612" t="s">
        <v>49</v>
      </c>
      <c r="Q229" s="613"/>
      <c r="R229" s="614"/>
      <c r="S229" s="271"/>
      <c r="T229" s="270"/>
      <c r="U229" s="270"/>
      <c r="V229" s="270"/>
      <c r="W229" s="270"/>
      <c r="X229" s="270"/>
      <c r="Y229" s="272"/>
      <c r="Z229" s="271"/>
      <c r="AA229" s="270"/>
      <c r="AB229" s="270"/>
      <c r="AC229" s="270"/>
      <c r="AD229" s="270"/>
      <c r="AE229" s="270"/>
      <c r="AF229" s="272"/>
      <c r="AG229" s="271"/>
      <c r="AH229" s="270"/>
      <c r="AI229" s="270"/>
      <c r="AJ229" s="270"/>
      <c r="AK229" s="270"/>
      <c r="AL229" s="270"/>
      <c r="AM229" s="272"/>
      <c r="AN229" s="271"/>
      <c r="AO229" s="270"/>
      <c r="AP229" s="270"/>
      <c r="AQ229" s="270"/>
      <c r="AR229" s="270"/>
      <c r="AS229" s="270"/>
      <c r="AT229" s="272"/>
      <c r="AU229" s="271"/>
      <c r="AV229" s="270"/>
      <c r="AW229" s="270"/>
      <c r="AX229" s="608"/>
      <c r="AY229" s="609"/>
      <c r="AZ229" s="610"/>
      <c r="BA229" s="611"/>
      <c r="BB229" s="387"/>
      <c r="BC229" s="372"/>
      <c r="BD229" s="372"/>
      <c r="BE229" s="372"/>
      <c r="BF229" s="373"/>
    </row>
    <row r="230" spans="2:58" ht="20.25" hidden="1" customHeight="1" x14ac:dyDescent="0.4">
      <c r="B230" s="547"/>
      <c r="C230" s="311"/>
      <c r="D230" s="312"/>
      <c r="E230" s="313"/>
      <c r="F230" s="92"/>
      <c r="G230" s="362"/>
      <c r="H230" s="367"/>
      <c r="I230" s="365"/>
      <c r="J230" s="365"/>
      <c r="K230" s="366"/>
      <c r="L230" s="374"/>
      <c r="M230" s="375"/>
      <c r="N230" s="375"/>
      <c r="O230" s="376"/>
      <c r="P230" s="532" t="s">
        <v>15</v>
      </c>
      <c r="Q230" s="533"/>
      <c r="R230" s="534"/>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35">
        <f>IF($BB$3="４週",SUM(S230:AT230),IF($BB$3="暦月",SUM(S230:AW230),""))</f>
        <v>0</v>
      </c>
      <c r="AY230" s="536"/>
      <c r="AZ230" s="537">
        <f>IF($BB$3="４週",AX230/4,IF($BB$3="暦月",勤務表!AX230/(勤務表!$BB$8/7),""))</f>
        <v>0</v>
      </c>
      <c r="BA230" s="538"/>
      <c r="BB230" s="388"/>
      <c r="BC230" s="375"/>
      <c r="BD230" s="375"/>
      <c r="BE230" s="375"/>
      <c r="BF230" s="376"/>
    </row>
    <row r="231" spans="2:58" ht="20.25" hidden="1" customHeight="1" x14ac:dyDescent="0.4">
      <c r="B231" s="547"/>
      <c r="C231" s="314"/>
      <c r="D231" s="315"/>
      <c r="E231" s="316"/>
      <c r="F231" s="117">
        <f>C229</f>
        <v>0</v>
      </c>
      <c r="G231" s="410"/>
      <c r="H231" s="367"/>
      <c r="I231" s="365"/>
      <c r="J231" s="365"/>
      <c r="K231" s="366"/>
      <c r="L231" s="411"/>
      <c r="M231" s="390"/>
      <c r="N231" s="390"/>
      <c r="O231" s="391"/>
      <c r="P231" s="539" t="s">
        <v>50</v>
      </c>
      <c r="Q231" s="540"/>
      <c r="R231" s="541"/>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42">
        <f>IF($BB$3="４週",SUM(S231:AT231),IF($BB$3="暦月",SUM(S231:AW231),""))</f>
        <v>0</v>
      </c>
      <c r="AY231" s="543"/>
      <c r="AZ231" s="544">
        <f>IF($BB$3="４週",AX231/4,IF($BB$3="暦月",勤務表!AX231/(勤務表!$BB$8/7),""))</f>
        <v>0</v>
      </c>
      <c r="BA231" s="545"/>
      <c r="BB231" s="389"/>
      <c r="BC231" s="390"/>
      <c r="BD231" s="390"/>
      <c r="BE231" s="390"/>
      <c r="BF231" s="391"/>
    </row>
    <row r="232" spans="2:58" ht="20.25" hidden="1" customHeight="1" x14ac:dyDescent="0.4">
      <c r="B232" s="547">
        <f>B229+1</f>
        <v>71</v>
      </c>
      <c r="C232" s="308"/>
      <c r="D232" s="309"/>
      <c r="E232" s="310"/>
      <c r="F232" s="114"/>
      <c r="G232" s="361"/>
      <c r="H232" s="364"/>
      <c r="I232" s="365"/>
      <c r="J232" s="365"/>
      <c r="K232" s="366"/>
      <c r="L232" s="371"/>
      <c r="M232" s="372"/>
      <c r="N232" s="372"/>
      <c r="O232" s="373"/>
      <c r="P232" s="612" t="s">
        <v>49</v>
      </c>
      <c r="Q232" s="613"/>
      <c r="R232" s="614"/>
      <c r="S232" s="271"/>
      <c r="T232" s="270"/>
      <c r="U232" s="270"/>
      <c r="V232" s="270"/>
      <c r="W232" s="270"/>
      <c r="X232" s="270"/>
      <c r="Y232" s="272"/>
      <c r="Z232" s="271"/>
      <c r="AA232" s="270"/>
      <c r="AB232" s="270"/>
      <c r="AC232" s="270"/>
      <c r="AD232" s="270"/>
      <c r="AE232" s="270"/>
      <c r="AF232" s="272"/>
      <c r="AG232" s="271"/>
      <c r="AH232" s="270"/>
      <c r="AI232" s="270"/>
      <c r="AJ232" s="270"/>
      <c r="AK232" s="270"/>
      <c r="AL232" s="270"/>
      <c r="AM232" s="272"/>
      <c r="AN232" s="271"/>
      <c r="AO232" s="270"/>
      <c r="AP232" s="270"/>
      <c r="AQ232" s="270"/>
      <c r="AR232" s="270"/>
      <c r="AS232" s="270"/>
      <c r="AT232" s="272"/>
      <c r="AU232" s="271"/>
      <c r="AV232" s="270"/>
      <c r="AW232" s="270"/>
      <c r="AX232" s="608"/>
      <c r="AY232" s="609"/>
      <c r="AZ232" s="610"/>
      <c r="BA232" s="611"/>
      <c r="BB232" s="387"/>
      <c r="BC232" s="372"/>
      <c r="BD232" s="372"/>
      <c r="BE232" s="372"/>
      <c r="BF232" s="373"/>
    </row>
    <row r="233" spans="2:58" ht="20.25" hidden="1" customHeight="1" x14ac:dyDescent="0.4">
      <c r="B233" s="547"/>
      <c r="C233" s="311"/>
      <c r="D233" s="312"/>
      <c r="E233" s="313"/>
      <c r="F233" s="92"/>
      <c r="G233" s="362"/>
      <c r="H233" s="367"/>
      <c r="I233" s="365"/>
      <c r="J233" s="365"/>
      <c r="K233" s="366"/>
      <c r="L233" s="374"/>
      <c r="M233" s="375"/>
      <c r="N233" s="375"/>
      <c r="O233" s="376"/>
      <c r="P233" s="532" t="s">
        <v>15</v>
      </c>
      <c r="Q233" s="533"/>
      <c r="R233" s="534"/>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35">
        <f>IF($BB$3="４週",SUM(S233:AT233),IF($BB$3="暦月",SUM(S233:AW233),""))</f>
        <v>0</v>
      </c>
      <c r="AY233" s="536"/>
      <c r="AZ233" s="537">
        <f>IF($BB$3="４週",AX233/4,IF($BB$3="暦月",勤務表!AX233/(勤務表!$BB$8/7),""))</f>
        <v>0</v>
      </c>
      <c r="BA233" s="538"/>
      <c r="BB233" s="388"/>
      <c r="BC233" s="375"/>
      <c r="BD233" s="375"/>
      <c r="BE233" s="375"/>
      <c r="BF233" s="376"/>
    </row>
    <row r="234" spans="2:58" ht="20.25" hidden="1" customHeight="1" x14ac:dyDescent="0.4">
      <c r="B234" s="547"/>
      <c r="C234" s="314"/>
      <c r="D234" s="315"/>
      <c r="E234" s="316"/>
      <c r="F234" s="117">
        <f>C232</f>
        <v>0</v>
      </c>
      <c r="G234" s="410"/>
      <c r="H234" s="367"/>
      <c r="I234" s="365"/>
      <c r="J234" s="365"/>
      <c r="K234" s="366"/>
      <c r="L234" s="411"/>
      <c r="M234" s="390"/>
      <c r="N234" s="390"/>
      <c r="O234" s="391"/>
      <c r="P234" s="539" t="s">
        <v>50</v>
      </c>
      <c r="Q234" s="540"/>
      <c r="R234" s="541"/>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42">
        <f>IF($BB$3="４週",SUM(S234:AT234),IF($BB$3="暦月",SUM(S234:AW234),""))</f>
        <v>0</v>
      </c>
      <c r="AY234" s="543"/>
      <c r="AZ234" s="544">
        <f>IF($BB$3="４週",AX234/4,IF($BB$3="暦月",勤務表!AX234/(勤務表!$BB$8/7),""))</f>
        <v>0</v>
      </c>
      <c r="BA234" s="545"/>
      <c r="BB234" s="389"/>
      <c r="BC234" s="390"/>
      <c r="BD234" s="390"/>
      <c r="BE234" s="390"/>
      <c r="BF234" s="391"/>
    </row>
    <row r="235" spans="2:58" ht="20.25" hidden="1" customHeight="1" x14ac:dyDescent="0.4">
      <c r="B235" s="547">
        <f>B232+1</f>
        <v>72</v>
      </c>
      <c r="C235" s="308"/>
      <c r="D235" s="309"/>
      <c r="E235" s="310"/>
      <c r="F235" s="114"/>
      <c r="G235" s="361"/>
      <c r="H235" s="364"/>
      <c r="I235" s="365"/>
      <c r="J235" s="365"/>
      <c r="K235" s="366"/>
      <c r="L235" s="371"/>
      <c r="M235" s="372"/>
      <c r="N235" s="372"/>
      <c r="O235" s="373"/>
      <c r="P235" s="612" t="s">
        <v>49</v>
      </c>
      <c r="Q235" s="613"/>
      <c r="R235" s="614"/>
      <c r="S235" s="271"/>
      <c r="T235" s="270"/>
      <c r="U235" s="270"/>
      <c r="V235" s="270"/>
      <c r="W235" s="270"/>
      <c r="X235" s="270"/>
      <c r="Y235" s="272"/>
      <c r="Z235" s="271"/>
      <c r="AA235" s="270"/>
      <c r="AB235" s="270"/>
      <c r="AC235" s="270"/>
      <c r="AD235" s="270"/>
      <c r="AE235" s="270"/>
      <c r="AF235" s="272"/>
      <c r="AG235" s="271"/>
      <c r="AH235" s="270"/>
      <c r="AI235" s="270"/>
      <c r="AJ235" s="270"/>
      <c r="AK235" s="270"/>
      <c r="AL235" s="270"/>
      <c r="AM235" s="272"/>
      <c r="AN235" s="271"/>
      <c r="AO235" s="270"/>
      <c r="AP235" s="270"/>
      <c r="AQ235" s="270"/>
      <c r="AR235" s="270"/>
      <c r="AS235" s="270"/>
      <c r="AT235" s="272"/>
      <c r="AU235" s="271"/>
      <c r="AV235" s="270"/>
      <c r="AW235" s="270"/>
      <c r="AX235" s="608"/>
      <c r="AY235" s="609"/>
      <c r="AZ235" s="610"/>
      <c r="BA235" s="611"/>
      <c r="BB235" s="387"/>
      <c r="BC235" s="372"/>
      <c r="BD235" s="372"/>
      <c r="BE235" s="372"/>
      <c r="BF235" s="373"/>
    </row>
    <row r="236" spans="2:58" ht="20.25" hidden="1" customHeight="1" x14ac:dyDescent="0.4">
      <c r="B236" s="547"/>
      <c r="C236" s="311"/>
      <c r="D236" s="312"/>
      <c r="E236" s="313"/>
      <c r="F236" s="92"/>
      <c r="G236" s="362"/>
      <c r="H236" s="367"/>
      <c r="I236" s="365"/>
      <c r="J236" s="365"/>
      <c r="K236" s="366"/>
      <c r="L236" s="374"/>
      <c r="M236" s="375"/>
      <c r="N236" s="375"/>
      <c r="O236" s="376"/>
      <c r="P236" s="532" t="s">
        <v>15</v>
      </c>
      <c r="Q236" s="533"/>
      <c r="R236" s="534"/>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35">
        <f>IF($BB$3="４週",SUM(S236:AT236),IF($BB$3="暦月",SUM(S236:AW236),""))</f>
        <v>0</v>
      </c>
      <c r="AY236" s="536"/>
      <c r="AZ236" s="537">
        <f>IF($BB$3="４週",AX236/4,IF($BB$3="暦月",勤務表!AX236/(勤務表!$BB$8/7),""))</f>
        <v>0</v>
      </c>
      <c r="BA236" s="538"/>
      <c r="BB236" s="388"/>
      <c r="BC236" s="375"/>
      <c r="BD236" s="375"/>
      <c r="BE236" s="375"/>
      <c r="BF236" s="376"/>
    </row>
    <row r="237" spans="2:58" ht="20.25" hidden="1" customHeight="1" x14ac:dyDescent="0.4">
      <c r="B237" s="547"/>
      <c r="C237" s="314"/>
      <c r="D237" s="315"/>
      <c r="E237" s="316"/>
      <c r="F237" s="117">
        <f>C235</f>
        <v>0</v>
      </c>
      <c r="G237" s="410"/>
      <c r="H237" s="367"/>
      <c r="I237" s="365"/>
      <c r="J237" s="365"/>
      <c r="K237" s="366"/>
      <c r="L237" s="411"/>
      <c r="M237" s="390"/>
      <c r="N237" s="390"/>
      <c r="O237" s="391"/>
      <c r="P237" s="539" t="s">
        <v>50</v>
      </c>
      <c r="Q237" s="540"/>
      <c r="R237" s="541"/>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42">
        <f>IF($BB$3="４週",SUM(S237:AT237),IF($BB$3="暦月",SUM(S237:AW237),""))</f>
        <v>0</v>
      </c>
      <c r="AY237" s="543"/>
      <c r="AZ237" s="544">
        <f>IF($BB$3="４週",AX237/4,IF($BB$3="暦月",勤務表!AX237/(勤務表!$BB$8/7),""))</f>
        <v>0</v>
      </c>
      <c r="BA237" s="545"/>
      <c r="BB237" s="389"/>
      <c r="BC237" s="390"/>
      <c r="BD237" s="390"/>
      <c r="BE237" s="390"/>
      <c r="BF237" s="391"/>
    </row>
    <row r="238" spans="2:58" ht="20.25" hidden="1" customHeight="1" x14ac:dyDescent="0.4">
      <c r="B238" s="547">
        <f>B235+1</f>
        <v>73</v>
      </c>
      <c r="C238" s="308"/>
      <c r="D238" s="309"/>
      <c r="E238" s="310"/>
      <c r="F238" s="114"/>
      <c r="G238" s="361"/>
      <c r="H238" s="364"/>
      <c r="I238" s="365"/>
      <c r="J238" s="365"/>
      <c r="K238" s="366"/>
      <c r="L238" s="371"/>
      <c r="M238" s="372"/>
      <c r="N238" s="372"/>
      <c r="O238" s="373"/>
      <c r="P238" s="612" t="s">
        <v>49</v>
      </c>
      <c r="Q238" s="613"/>
      <c r="R238" s="614"/>
      <c r="S238" s="271"/>
      <c r="T238" s="270"/>
      <c r="U238" s="270"/>
      <c r="V238" s="270"/>
      <c r="W238" s="270"/>
      <c r="X238" s="270"/>
      <c r="Y238" s="272"/>
      <c r="Z238" s="271"/>
      <c r="AA238" s="270"/>
      <c r="AB238" s="270"/>
      <c r="AC238" s="270"/>
      <c r="AD238" s="270"/>
      <c r="AE238" s="270"/>
      <c r="AF238" s="272"/>
      <c r="AG238" s="271"/>
      <c r="AH238" s="270"/>
      <c r="AI238" s="270"/>
      <c r="AJ238" s="270"/>
      <c r="AK238" s="270"/>
      <c r="AL238" s="270"/>
      <c r="AM238" s="272"/>
      <c r="AN238" s="271"/>
      <c r="AO238" s="270"/>
      <c r="AP238" s="270"/>
      <c r="AQ238" s="270"/>
      <c r="AR238" s="270"/>
      <c r="AS238" s="270"/>
      <c r="AT238" s="272"/>
      <c r="AU238" s="271"/>
      <c r="AV238" s="270"/>
      <c r="AW238" s="270"/>
      <c r="AX238" s="608"/>
      <c r="AY238" s="609"/>
      <c r="AZ238" s="610"/>
      <c r="BA238" s="611"/>
      <c r="BB238" s="387"/>
      <c r="BC238" s="372"/>
      <c r="BD238" s="372"/>
      <c r="BE238" s="372"/>
      <c r="BF238" s="373"/>
    </row>
    <row r="239" spans="2:58" ht="20.25" hidden="1" customHeight="1" x14ac:dyDescent="0.4">
      <c r="B239" s="547"/>
      <c r="C239" s="311"/>
      <c r="D239" s="312"/>
      <c r="E239" s="313"/>
      <c r="F239" s="92"/>
      <c r="G239" s="362"/>
      <c r="H239" s="367"/>
      <c r="I239" s="365"/>
      <c r="J239" s="365"/>
      <c r="K239" s="366"/>
      <c r="L239" s="374"/>
      <c r="M239" s="375"/>
      <c r="N239" s="375"/>
      <c r="O239" s="376"/>
      <c r="P239" s="532" t="s">
        <v>15</v>
      </c>
      <c r="Q239" s="533"/>
      <c r="R239" s="534"/>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35">
        <f>IF($BB$3="４週",SUM(S239:AT239),IF($BB$3="暦月",SUM(S239:AW239),""))</f>
        <v>0</v>
      </c>
      <c r="AY239" s="536"/>
      <c r="AZ239" s="537">
        <f>IF($BB$3="４週",AX239/4,IF($BB$3="暦月",勤務表!AX239/(勤務表!$BB$8/7),""))</f>
        <v>0</v>
      </c>
      <c r="BA239" s="538"/>
      <c r="BB239" s="388"/>
      <c r="BC239" s="375"/>
      <c r="BD239" s="375"/>
      <c r="BE239" s="375"/>
      <c r="BF239" s="376"/>
    </row>
    <row r="240" spans="2:58" ht="20.25" hidden="1" customHeight="1" x14ac:dyDescent="0.4">
      <c r="B240" s="547"/>
      <c r="C240" s="314"/>
      <c r="D240" s="315"/>
      <c r="E240" s="316"/>
      <c r="F240" s="117">
        <f>C238</f>
        <v>0</v>
      </c>
      <c r="G240" s="410"/>
      <c r="H240" s="367"/>
      <c r="I240" s="365"/>
      <c r="J240" s="365"/>
      <c r="K240" s="366"/>
      <c r="L240" s="411"/>
      <c r="M240" s="390"/>
      <c r="N240" s="390"/>
      <c r="O240" s="391"/>
      <c r="P240" s="539" t="s">
        <v>50</v>
      </c>
      <c r="Q240" s="540"/>
      <c r="R240" s="541"/>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42">
        <f>IF($BB$3="４週",SUM(S240:AT240),IF($BB$3="暦月",SUM(S240:AW240),""))</f>
        <v>0</v>
      </c>
      <c r="AY240" s="543"/>
      <c r="AZ240" s="544">
        <f>IF($BB$3="４週",AX240/4,IF($BB$3="暦月",勤務表!AX240/(勤務表!$BB$8/7),""))</f>
        <v>0</v>
      </c>
      <c r="BA240" s="545"/>
      <c r="BB240" s="389"/>
      <c r="BC240" s="390"/>
      <c r="BD240" s="390"/>
      <c r="BE240" s="390"/>
      <c r="BF240" s="391"/>
    </row>
    <row r="241" spans="2:58" ht="20.25" hidden="1" customHeight="1" x14ac:dyDescent="0.4">
      <c r="B241" s="547">
        <f>B238+1</f>
        <v>74</v>
      </c>
      <c r="C241" s="308"/>
      <c r="D241" s="309"/>
      <c r="E241" s="310"/>
      <c r="F241" s="114"/>
      <c r="G241" s="361"/>
      <c r="H241" s="364"/>
      <c r="I241" s="365"/>
      <c r="J241" s="365"/>
      <c r="K241" s="366"/>
      <c r="L241" s="371"/>
      <c r="M241" s="372"/>
      <c r="N241" s="372"/>
      <c r="O241" s="373"/>
      <c r="P241" s="612" t="s">
        <v>49</v>
      </c>
      <c r="Q241" s="613"/>
      <c r="R241" s="614"/>
      <c r="S241" s="271"/>
      <c r="T241" s="270"/>
      <c r="U241" s="270"/>
      <c r="V241" s="270"/>
      <c r="W241" s="270"/>
      <c r="X241" s="270"/>
      <c r="Y241" s="272"/>
      <c r="Z241" s="271"/>
      <c r="AA241" s="270"/>
      <c r="AB241" s="270"/>
      <c r="AC241" s="270"/>
      <c r="AD241" s="270"/>
      <c r="AE241" s="270"/>
      <c r="AF241" s="272"/>
      <c r="AG241" s="271"/>
      <c r="AH241" s="270"/>
      <c r="AI241" s="270"/>
      <c r="AJ241" s="270"/>
      <c r="AK241" s="270"/>
      <c r="AL241" s="270"/>
      <c r="AM241" s="272"/>
      <c r="AN241" s="271"/>
      <c r="AO241" s="270"/>
      <c r="AP241" s="270"/>
      <c r="AQ241" s="270"/>
      <c r="AR241" s="270"/>
      <c r="AS241" s="270"/>
      <c r="AT241" s="272"/>
      <c r="AU241" s="271"/>
      <c r="AV241" s="270"/>
      <c r="AW241" s="270"/>
      <c r="AX241" s="608"/>
      <c r="AY241" s="609"/>
      <c r="AZ241" s="610"/>
      <c r="BA241" s="611"/>
      <c r="BB241" s="387"/>
      <c r="BC241" s="372"/>
      <c r="BD241" s="372"/>
      <c r="BE241" s="372"/>
      <c r="BF241" s="373"/>
    </row>
    <row r="242" spans="2:58" ht="20.25" hidden="1" customHeight="1" x14ac:dyDescent="0.4">
      <c r="B242" s="547"/>
      <c r="C242" s="311"/>
      <c r="D242" s="312"/>
      <c r="E242" s="313"/>
      <c r="F242" s="92"/>
      <c r="G242" s="362"/>
      <c r="H242" s="367"/>
      <c r="I242" s="365"/>
      <c r="J242" s="365"/>
      <c r="K242" s="366"/>
      <c r="L242" s="374"/>
      <c r="M242" s="375"/>
      <c r="N242" s="375"/>
      <c r="O242" s="376"/>
      <c r="P242" s="532" t="s">
        <v>15</v>
      </c>
      <c r="Q242" s="533"/>
      <c r="R242" s="534"/>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35">
        <f>IF($BB$3="４週",SUM(S242:AT242),IF($BB$3="暦月",SUM(S242:AW242),""))</f>
        <v>0</v>
      </c>
      <c r="AY242" s="536"/>
      <c r="AZ242" s="537">
        <f>IF($BB$3="４週",AX242/4,IF($BB$3="暦月",勤務表!AX242/(勤務表!$BB$8/7),""))</f>
        <v>0</v>
      </c>
      <c r="BA242" s="538"/>
      <c r="BB242" s="388"/>
      <c r="BC242" s="375"/>
      <c r="BD242" s="375"/>
      <c r="BE242" s="375"/>
      <c r="BF242" s="376"/>
    </row>
    <row r="243" spans="2:58" ht="20.25" hidden="1" customHeight="1" x14ac:dyDescent="0.4">
      <c r="B243" s="547"/>
      <c r="C243" s="314"/>
      <c r="D243" s="315"/>
      <c r="E243" s="316"/>
      <c r="F243" s="117">
        <f>C241</f>
        <v>0</v>
      </c>
      <c r="G243" s="410"/>
      <c r="H243" s="367"/>
      <c r="I243" s="365"/>
      <c r="J243" s="365"/>
      <c r="K243" s="366"/>
      <c r="L243" s="411"/>
      <c r="M243" s="390"/>
      <c r="N243" s="390"/>
      <c r="O243" s="391"/>
      <c r="P243" s="539" t="s">
        <v>50</v>
      </c>
      <c r="Q243" s="540"/>
      <c r="R243" s="541"/>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42">
        <f>IF($BB$3="４週",SUM(S243:AT243),IF($BB$3="暦月",SUM(S243:AW243),""))</f>
        <v>0</v>
      </c>
      <c r="AY243" s="543"/>
      <c r="AZ243" s="544">
        <f>IF($BB$3="４週",AX243/4,IF($BB$3="暦月",勤務表!AX243/(勤務表!$BB$8/7),""))</f>
        <v>0</v>
      </c>
      <c r="BA243" s="545"/>
      <c r="BB243" s="389"/>
      <c r="BC243" s="390"/>
      <c r="BD243" s="390"/>
      <c r="BE243" s="390"/>
      <c r="BF243" s="391"/>
    </row>
    <row r="244" spans="2:58" ht="20.25" hidden="1" customHeight="1" x14ac:dyDescent="0.4">
      <c r="B244" s="547">
        <f>B241+1</f>
        <v>75</v>
      </c>
      <c r="C244" s="308"/>
      <c r="D244" s="309"/>
      <c r="E244" s="310"/>
      <c r="F244" s="114"/>
      <c r="G244" s="361"/>
      <c r="H244" s="364"/>
      <c r="I244" s="365"/>
      <c r="J244" s="365"/>
      <c r="K244" s="366"/>
      <c r="L244" s="371"/>
      <c r="M244" s="372"/>
      <c r="N244" s="372"/>
      <c r="O244" s="373"/>
      <c r="P244" s="612" t="s">
        <v>49</v>
      </c>
      <c r="Q244" s="613"/>
      <c r="R244" s="614"/>
      <c r="S244" s="271"/>
      <c r="T244" s="270"/>
      <c r="U244" s="270"/>
      <c r="V244" s="270"/>
      <c r="W244" s="270"/>
      <c r="X244" s="270"/>
      <c r="Y244" s="272"/>
      <c r="Z244" s="271"/>
      <c r="AA244" s="270"/>
      <c r="AB244" s="270"/>
      <c r="AC244" s="270"/>
      <c r="AD244" s="270"/>
      <c r="AE244" s="270"/>
      <c r="AF244" s="272"/>
      <c r="AG244" s="271"/>
      <c r="AH244" s="270"/>
      <c r="AI244" s="270"/>
      <c r="AJ244" s="270"/>
      <c r="AK244" s="270"/>
      <c r="AL244" s="270"/>
      <c r="AM244" s="272"/>
      <c r="AN244" s="271"/>
      <c r="AO244" s="270"/>
      <c r="AP244" s="270"/>
      <c r="AQ244" s="270"/>
      <c r="AR244" s="270"/>
      <c r="AS244" s="270"/>
      <c r="AT244" s="272"/>
      <c r="AU244" s="271"/>
      <c r="AV244" s="270"/>
      <c r="AW244" s="270"/>
      <c r="AX244" s="608"/>
      <c r="AY244" s="609"/>
      <c r="AZ244" s="610"/>
      <c r="BA244" s="611"/>
      <c r="BB244" s="387"/>
      <c r="BC244" s="372"/>
      <c r="BD244" s="372"/>
      <c r="BE244" s="372"/>
      <c r="BF244" s="373"/>
    </row>
    <row r="245" spans="2:58" ht="20.25" hidden="1" customHeight="1" x14ac:dyDescent="0.4">
      <c r="B245" s="547"/>
      <c r="C245" s="311"/>
      <c r="D245" s="312"/>
      <c r="E245" s="313"/>
      <c r="F245" s="92"/>
      <c r="G245" s="362"/>
      <c r="H245" s="367"/>
      <c r="I245" s="365"/>
      <c r="J245" s="365"/>
      <c r="K245" s="366"/>
      <c r="L245" s="374"/>
      <c r="M245" s="375"/>
      <c r="N245" s="375"/>
      <c r="O245" s="376"/>
      <c r="P245" s="532" t="s">
        <v>15</v>
      </c>
      <c r="Q245" s="533"/>
      <c r="R245" s="534"/>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35">
        <f>IF($BB$3="４週",SUM(S245:AT245),IF($BB$3="暦月",SUM(S245:AW245),""))</f>
        <v>0</v>
      </c>
      <c r="AY245" s="536"/>
      <c r="AZ245" s="537">
        <f>IF($BB$3="４週",AX245/4,IF($BB$3="暦月",勤務表!AX245/(勤務表!$BB$8/7),""))</f>
        <v>0</v>
      </c>
      <c r="BA245" s="538"/>
      <c r="BB245" s="388"/>
      <c r="BC245" s="375"/>
      <c r="BD245" s="375"/>
      <c r="BE245" s="375"/>
      <c r="BF245" s="376"/>
    </row>
    <row r="246" spans="2:58" ht="20.25" hidden="1" customHeight="1" x14ac:dyDescent="0.4">
      <c r="B246" s="547"/>
      <c r="C246" s="314"/>
      <c r="D246" s="315"/>
      <c r="E246" s="316"/>
      <c r="F246" s="117">
        <f>C244</f>
        <v>0</v>
      </c>
      <c r="G246" s="410"/>
      <c r="H246" s="367"/>
      <c r="I246" s="365"/>
      <c r="J246" s="365"/>
      <c r="K246" s="366"/>
      <c r="L246" s="411"/>
      <c r="M246" s="390"/>
      <c r="N246" s="390"/>
      <c r="O246" s="391"/>
      <c r="P246" s="539" t="s">
        <v>50</v>
      </c>
      <c r="Q246" s="540"/>
      <c r="R246" s="541"/>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42">
        <f>IF($BB$3="４週",SUM(S246:AT246),IF($BB$3="暦月",SUM(S246:AW246),""))</f>
        <v>0</v>
      </c>
      <c r="AY246" s="543"/>
      <c r="AZ246" s="544">
        <f>IF($BB$3="４週",AX246/4,IF($BB$3="暦月",勤務表!AX246/(勤務表!$BB$8/7),""))</f>
        <v>0</v>
      </c>
      <c r="BA246" s="545"/>
      <c r="BB246" s="389"/>
      <c r="BC246" s="390"/>
      <c r="BD246" s="390"/>
      <c r="BE246" s="390"/>
      <c r="BF246" s="391"/>
    </row>
    <row r="247" spans="2:58" ht="20.25" hidden="1" customHeight="1" x14ac:dyDescent="0.4">
      <c r="B247" s="547">
        <f>B244+1</f>
        <v>76</v>
      </c>
      <c r="C247" s="308"/>
      <c r="D247" s="309"/>
      <c r="E247" s="310"/>
      <c r="F247" s="114"/>
      <c r="G247" s="361"/>
      <c r="H247" s="364"/>
      <c r="I247" s="365"/>
      <c r="J247" s="365"/>
      <c r="K247" s="366"/>
      <c r="L247" s="371"/>
      <c r="M247" s="372"/>
      <c r="N247" s="372"/>
      <c r="O247" s="373"/>
      <c r="P247" s="612" t="s">
        <v>49</v>
      </c>
      <c r="Q247" s="613"/>
      <c r="R247" s="614"/>
      <c r="S247" s="271"/>
      <c r="T247" s="270"/>
      <c r="U247" s="270"/>
      <c r="V247" s="270"/>
      <c r="W247" s="270"/>
      <c r="X247" s="270"/>
      <c r="Y247" s="272"/>
      <c r="Z247" s="271"/>
      <c r="AA247" s="270"/>
      <c r="AB247" s="270"/>
      <c r="AC247" s="270"/>
      <c r="AD247" s="270"/>
      <c r="AE247" s="270"/>
      <c r="AF247" s="272"/>
      <c r="AG247" s="271"/>
      <c r="AH247" s="270"/>
      <c r="AI247" s="270"/>
      <c r="AJ247" s="270"/>
      <c r="AK247" s="270"/>
      <c r="AL247" s="270"/>
      <c r="AM247" s="272"/>
      <c r="AN247" s="271"/>
      <c r="AO247" s="270"/>
      <c r="AP247" s="270"/>
      <c r="AQ247" s="270"/>
      <c r="AR247" s="270"/>
      <c r="AS247" s="270"/>
      <c r="AT247" s="272"/>
      <c r="AU247" s="271"/>
      <c r="AV247" s="270"/>
      <c r="AW247" s="270"/>
      <c r="AX247" s="608"/>
      <c r="AY247" s="609"/>
      <c r="AZ247" s="610"/>
      <c r="BA247" s="611"/>
      <c r="BB247" s="387"/>
      <c r="BC247" s="372"/>
      <c r="BD247" s="372"/>
      <c r="BE247" s="372"/>
      <c r="BF247" s="373"/>
    </row>
    <row r="248" spans="2:58" ht="20.25" hidden="1" customHeight="1" x14ac:dyDescent="0.4">
      <c r="B248" s="547"/>
      <c r="C248" s="311"/>
      <c r="D248" s="312"/>
      <c r="E248" s="313"/>
      <c r="F248" s="92"/>
      <c r="G248" s="362"/>
      <c r="H248" s="367"/>
      <c r="I248" s="365"/>
      <c r="J248" s="365"/>
      <c r="K248" s="366"/>
      <c r="L248" s="374"/>
      <c r="M248" s="375"/>
      <c r="N248" s="375"/>
      <c r="O248" s="376"/>
      <c r="P248" s="532" t="s">
        <v>15</v>
      </c>
      <c r="Q248" s="533"/>
      <c r="R248" s="534"/>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35">
        <f>IF($BB$3="４週",SUM(S248:AT248),IF($BB$3="暦月",SUM(S248:AW248),""))</f>
        <v>0</v>
      </c>
      <c r="AY248" s="536"/>
      <c r="AZ248" s="537">
        <f>IF($BB$3="４週",AX248/4,IF($BB$3="暦月",勤務表!AX248/(勤務表!$BB$8/7),""))</f>
        <v>0</v>
      </c>
      <c r="BA248" s="538"/>
      <c r="BB248" s="388"/>
      <c r="BC248" s="375"/>
      <c r="BD248" s="375"/>
      <c r="BE248" s="375"/>
      <c r="BF248" s="376"/>
    </row>
    <row r="249" spans="2:58" ht="20.25" hidden="1" customHeight="1" x14ac:dyDescent="0.4">
      <c r="B249" s="547"/>
      <c r="C249" s="314"/>
      <c r="D249" s="315"/>
      <c r="E249" s="316"/>
      <c r="F249" s="117">
        <f>C247</f>
        <v>0</v>
      </c>
      <c r="G249" s="410"/>
      <c r="H249" s="367"/>
      <c r="I249" s="365"/>
      <c r="J249" s="365"/>
      <c r="K249" s="366"/>
      <c r="L249" s="411"/>
      <c r="M249" s="390"/>
      <c r="N249" s="390"/>
      <c r="O249" s="391"/>
      <c r="P249" s="539" t="s">
        <v>50</v>
      </c>
      <c r="Q249" s="540"/>
      <c r="R249" s="541"/>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42">
        <f>IF($BB$3="４週",SUM(S249:AT249),IF($BB$3="暦月",SUM(S249:AW249),""))</f>
        <v>0</v>
      </c>
      <c r="AY249" s="543"/>
      <c r="AZ249" s="544">
        <f>IF($BB$3="４週",AX249/4,IF($BB$3="暦月",勤務表!AX249/(勤務表!$BB$8/7),""))</f>
        <v>0</v>
      </c>
      <c r="BA249" s="545"/>
      <c r="BB249" s="389"/>
      <c r="BC249" s="390"/>
      <c r="BD249" s="390"/>
      <c r="BE249" s="390"/>
      <c r="BF249" s="391"/>
    </row>
    <row r="250" spans="2:58" ht="20.25" hidden="1" customHeight="1" x14ac:dyDescent="0.4">
      <c r="B250" s="547">
        <f>B247+1</f>
        <v>77</v>
      </c>
      <c r="C250" s="308"/>
      <c r="D250" s="309"/>
      <c r="E250" s="310"/>
      <c r="F250" s="114"/>
      <c r="G250" s="361"/>
      <c r="H250" s="364"/>
      <c r="I250" s="365"/>
      <c r="J250" s="365"/>
      <c r="K250" s="366"/>
      <c r="L250" s="371"/>
      <c r="M250" s="372"/>
      <c r="N250" s="372"/>
      <c r="O250" s="373"/>
      <c r="P250" s="612" t="s">
        <v>49</v>
      </c>
      <c r="Q250" s="613"/>
      <c r="R250" s="614"/>
      <c r="S250" s="271"/>
      <c r="T250" s="270"/>
      <c r="U250" s="270"/>
      <c r="V250" s="270"/>
      <c r="W250" s="270"/>
      <c r="X250" s="270"/>
      <c r="Y250" s="272"/>
      <c r="Z250" s="271"/>
      <c r="AA250" s="270"/>
      <c r="AB250" s="270"/>
      <c r="AC250" s="270"/>
      <c r="AD250" s="270"/>
      <c r="AE250" s="270"/>
      <c r="AF250" s="272"/>
      <c r="AG250" s="271"/>
      <c r="AH250" s="270"/>
      <c r="AI250" s="270"/>
      <c r="AJ250" s="270"/>
      <c r="AK250" s="270"/>
      <c r="AL250" s="270"/>
      <c r="AM250" s="272"/>
      <c r="AN250" s="271"/>
      <c r="AO250" s="270"/>
      <c r="AP250" s="270"/>
      <c r="AQ250" s="270"/>
      <c r="AR250" s="270"/>
      <c r="AS250" s="270"/>
      <c r="AT250" s="272"/>
      <c r="AU250" s="271"/>
      <c r="AV250" s="270"/>
      <c r="AW250" s="270"/>
      <c r="AX250" s="608"/>
      <c r="AY250" s="609"/>
      <c r="AZ250" s="610"/>
      <c r="BA250" s="611"/>
      <c r="BB250" s="387"/>
      <c r="BC250" s="372"/>
      <c r="BD250" s="372"/>
      <c r="BE250" s="372"/>
      <c r="BF250" s="373"/>
    </row>
    <row r="251" spans="2:58" ht="20.25" hidden="1" customHeight="1" x14ac:dyDescent="0.4">
      <c r="B251" s="547"/>
      <c r="C251" s="311"/>
      <c r="D251" s="312"/>
      <c r="E251" s="313"/>
      <c r="F251" s="92"/>
      <c r="G251" s="362"/>
      <c r="H251" s="367"/>
      <c r="I251" s="365"/>
      <c r="J251" s="365"/>
      <c r="K251" s="366"/>
      <c r="L251" s="374"/>
      <c r="M251" s="375"/>
      <c r="N251" s="375"/>
      <c r="O251" s="376"/>
      <c r="P251" s="532" t="s">
        <v>15</v>
      </c>
      <c r="Q251" s="533"/>
      <c r="R251" s="534"/>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35">
        <f>IF($BB$3="４週",SUM(S251:AT251),IF($BB$3="暦月",SUM(S251:AW251),""))</f>
        <v>0</v>
      </c>
      <c r="AY251" s="536"/>
      <c r="AZ251" s="537">
        <f>IF($BB$3="４週",AX251/4,IF($BB$3="暦月",勤務表!AX251/(勤務表!$BB$8/7),""))</f>
        <v>0</v>
      </c>
      <c r="BA251" s="538"/>
      <c r="BB251" s="388"/>
      <c r="BC251" s="375"/>
      <c r="BD251" s="375"/>
      <c r="BE251" s="375"/>
      <c r="BF251" s="376"/>
    </row>
    <row r="252" spans="2:58" ht="20.25" hidden="1" customHeight="1" x14ac:dyDescent="0.4">
      <c r="B252" s="547"/>
      <c r="C252" s="314"/>
      <c r="D252" s="315"/>
      <c r="E252" s="316"/>
      <c r="F252" s="117">
        <f>C250</f>
        <v>0</v>
      </c>
      <c r="G252" s="410"/>
      <c r="H252" s="367"/>
      <c r="I252" s="365"/>
      <c r="J252" s="365"/>
      <c r="K252" s="366"/>
      <c r="L252" s="411"/>
      <c r="M252" s="390"/>
      <c r="N252" s="390"/>
      <c r="O252" s="391"/>
      <c r="P252" s="539" t="s">
        <v>50</v>
      </c>
      <c r="Q252" s="540"/>
      <c r="R252" s="541"/>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42">
        <f>IF($BB$3="４週",SUM(S252:AT252),IF($BB$3="暦月",SUM(S252:AW252),""))</f>
        <v>0</v>
      </c>
      <c r="AY252" s="543"/>
      <c r="AZ252" s="544">
        <f>IF($BB$3="４週",AX252/4,IF($BB$3="暦月",勤務表!AX252/(勤務表!$BB$8/7),""))</f>
        <v>0</v>
      </c>
      <c r="BA252" s="545"/>
      <c r="BB252" s="389"/>
      <c r="BC252" s="390"/>
      <c r="BD252" s="390"/>
      <c r="BE252" s="390"/>
      <c r="BF252" s="391"/>
    </row>
    <row r="253" spans="2:58" ht="20.25" hidden="1" customHeight="1" x14ac:dyDescent="0.4">
      <c r="B253" s="547">
        <f>B250+1</f>
        <v>78</v>
      </c>
      <c r="C253" s="308"/>
      <c r="D253" s="309"/>
      <c r="E253" s="310"/>
      <c r="F253" s="114"/>
      <c r="G253" s="361"/>
      <c r="H253" s="364"/>
      <c r="I253" s="365"/>
      <c r="J253" s="365"/>
      <c r="K253" s="366"/>
      <c r="L253" s="371"/>
      <c r="M253" s="372"/>
      <c r="N253" s="372"/>
      <c r="O253" s="373"/>
      <c r="P253" s="612" t="s">
        <v>49</v>
      </c>
      <c r="Q253" s="613"/>
      <c r="R253" s="614"/>
      <c r="S253" s="271"/>
      <c r="T253" s="270"/>
      <c r="U253" s="270"/>
      <c r="V253" s="270"/>
      <c r="W253" s="270"/>
      <c r="X253" s="270"/>
      <c r="Y253" s="272"/>
      <c r="Z253" s="271"/>
      <c r="AA253" s="270"/>
      <c r="AB253" s="270"/>
      <c r="AC253" s="270"/>
      <c r="AD253" s="270"/>
      <c r="AE253" s="270"/>
      <c r="AF253" s="272"/>
      <c r="AG253" s="271"/>
      <c r="AH253" s="270"/>
      <c r="AI253" s="270"/>
      <c r="AJ253" s="270"/>
      <c r="AK253" s="270"/>
      <c r="AL253" s="270"/>
      <c r="AM253" s="272"/>
      <c r="AN253" s="271"/>
      <c r="AO253" s="270"/>
      <c r="AP253" s="270"/>
      <c r="AQ253" s="270"/>
      <c r="AR253" s="270"/>
      <c r="AS253" s="270"/>
      <c r="AT253" s="272"/>
      <c r="AU253" s="271"/>
      <c r="AV253" s="270"/>
      <c r="AW253" s="270"/>
      <c r="AX253" s="608"/>
      <c r="AY253" s="609"/>
      <c r="AZ253" s="610"/>
      <c r="BA253" s="611"/>
      <c r="BB253" s="387"/>
      <c r="BC253" s="372"/>
      <c r="BD253" s="372"/>
      <c r="BE253" s="372"/>
      <c r="BF253" s="373"/>
    </row>
    <row r="254" spans="2:58" ht="20.25" hidden="1" customHeight="1" x14ac:dyDescent="0.4">
      <c r="B254" s="547"/>
      <c r="C254" s="311"/>
      <c r="D254" s="312"/>
      <c r="E254" s="313"/>
      <c r="F254" s="92"/>
      <c r="G254" s="362"/>
      <c r="H254" s="367"/>
      <c r="I254" s="365"/>
      <c r="J254" s="365"/>
      <c r="K254" s="366"/>
      <c r="L254" s="374"/>
      <c r="M254" s="375"/>
      <c r="N254" s="375"/>
      <c r="O254" s="376"/>
      <c r="P254" s="532" t="s">
        <v>15</v>
      </c>
      <c r="Q254" s="533"/>
      <c r="R254" s="534"/>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35">
        <f>IF($BB$3="４週",SUM(S254:AT254),IF($BB$3="暦月",SUM(S254:AW254),""))</f>
        <v>0</v>
      </c>
      <c r="AY254" s="536"/>
      <c r="AZ254" s="537">
        <f>IF($BB$3="４週",AX254/4,IF($BB$3="暦月",勤務表!AX254/(勤務表!$BB$8/7),""))</f>
        <v>0</v>
      </c>
      <c r="BA254" s="538"/>
      <c r="BB254" s="388"/>
      <c r="BC254" s="375"/>
      <c r="BD254" s="375"/>
      <c r="BE254" s="375"/>
      <c r="BF254" s="376"/>
    </row>
    <row r="255" spans="2:58" ht="20.25" hidden="1" customHeight="1" x14ac:dyDescent="0.4">
      <c r="B255" s="547"/>
      <c r="C255" s="314"/>
      <c r="D255" s="315"/>
      <c r="E255" s="316"/>
      <c r="F255" s="117">
        <f>C253</f>
        <v>0</v>
      </c>
      <c r="G255" s="410"/>
      <c r="H255" s="367"/>
      <c r="I255" s="365"/>
      <c r="J255" s="365"/>
      <c r="K255" s="366"/>
      <c r="L255" s="411"/>
      <c r="M255" s="390"/>
      <c r="N255" s="390"/>
      <c r="O255" s="391"/>
      <c r="P255" s="539" t="s">
        <v>50</v>
      </c>
      <c r="Q255" s="540"/>
      <c r="R255" s="541"/>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42">
        <f>IF($BB$3="４週",SUM(S255:AT255),IF($BB$3="暦月",SUM(S255:AW255),""))</f>
        <v>0</v>
      </c>
      <c r="AY255" s="543"/>
      <c r="AZ255" s="544">
        <f>IF($BB$3="４週",AX255/4,IF($BB$3="暦月",勤務表!AX255/(勤務表!$BB$8/7),""))</f>
        <v>0</v>
      </c>
      <c r="BA255" s="545"/>
      <c r="BB255" s="389"/>
      <c r="BC255" s="390"/>
      <c r="BD255" s="390"/>
      <c r="BE255" s="390"/>
      <c r="BF255" s="391"/>
    </row>
    <row r="256" spans="2:58" ht="20.25" hidden="1" customHeight="1" x14ac:dyDescent="0.4">
      <c r="B256" s="547">
        <f>B253+1</f>
        <v>79</v>
      </c>
      <c r="C256" s="308"/>
      <c r="D256" s="309"/>
      <c r="E256" s="310"/>
      <c r="F256" s="114"/>
      <c r="G256" s="361"/>
      <c r="H256" s="364"/>
      <c r="I256" s="365"/>
      <c r="J256" s="365"/>
      <c r="K256" s="366"/>
      <c r="L256" s="371"/>
      <c r="M256" s="372"/>
      <c r="N256" s="372"/>
      <c r="O256" s="373"/>
      <c r="P256" s="612" t="s">
        <v>49</v>
      </c>
      <c r="Q256" s="613"/>
      <c r="R256" s="614"/>
      <c r="S256" s="271"/>
      <c r="T256" s="270"/>
      <c r="U256" s="270"/>
      <c r="V256" s="270"/>
      <c r="W256" s="270"/>
      <c r="X256" s="270"/>
      <c r="Y256" s="272"/>
      <c r="Z256" s="271"/>
      <c r="AA256" s="270"/>
      <c r="AB256" s="270"/>
      <c r="AC256" s="270"/>
      <c r="AD256" s="270"/>
      <c r="AE256" s="270"/>
      <c r="AF256" s="272"/>
      <c r="AG256" s="271"/>
      <c r="AH256" s="270"/>
      <c r="AI256" s="270"/>
      <c r="AJ256" s="270"/>
      <c r="AK256" s="270"/>
      <c r="AL256" s="270"/>
      <c r="AM256" s="272"/>
      <c r="AN256" s="271"/>
      <c r="AO256" s="270"/>
      <c r="AP256" s="270"/>
      <c r="AQ256" s="270"/>
      <c r="AR256" s="270"/>
      <c r="AS256" s="270"/>
      <c r="AT256" s="272"/>
      <c r="AU256" s="271"/>
      <c r="AV256" s="270"/>
      <c r="AW256" s="270"/>
      <c r="AX256" s="608"/>
      <c r="AY256" s="609"/>
      <c r="AZ256" s="610"/>
      <c r="BA256" s="611"/>
      <c r="BB256" s="387"/>
      <c r="BC256" s="372"/>
      <c r="BD256" s="372"/>
      <c r="BE256" s="372"/>
      <c r="BF256" s="373"/>
    </row>
    <row r="257" spans="2:58" ht="20.25" hidden="1" customHeight="1" x14ac:dyDescent="0.4">
      <c r="B257" s="547"/>
      <c r="C257" s="311"/>
      <c r="D257" s="312"/>
      <c r="E257" s="313"/>
      <c r="F257" s="92"/>
      <c r="G257" s="362"/>
      <c r="H257" s="367"/>
      <c r="I257" s="365"/>
      <c r="J257" s="365"/>
      <c r="K257" s="366"/>
      <c r="L257" s="374"/>
      <c r="M257" s="375"/>
      <c r="N257" s="375"/>
      <c r="O257" s="376"/>
      <c r="P257" s="532" t="s">
        <v>15</v>
      </c>
      <c r="Q257" s="533"/>
      <c r="R257" s="534"/>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35">
        <f>IF($BB$3="４週",SUM(S257:AT257),IF($BB$3="暦月",SUM(S257:AW257),""))</f>
        <v>0</v>
      </c>
      <c r="AY257" s="536"/>
      <c r="AZ257" s="537">
        <f>IF($BB$3="４週",AX257/4,IF($BB$3="暦月",勤務表!AX257/(勤務表!$BB$8/7),""))</f>
        <v>0</v>
      </c>
      <c r="BA257" s="538"/>
      <c r="BB257" s="388"/>
      <c r="BC257" s="375"/>
      <c r="BD257" s="375"/>
      <c r="BE257" s="375"/>
      <c r="BF257" s="376"/>
    </row>
    <row r="258" spans="2:58" ht="20.25" hidden="1" customHeight="1" x14ac:dyDescent="0.4">
      <c r="B258" s="547"/>
      <c r="C258" s="314"/>
      <c r="D258" s="315"/>
      <c r="E258" s="316"/>
      <c r="F258" s="117">
        <f>C256</f>
        <v>0</v>
      </c>
      <c r="G258" s="410"/>
      <c r="H258" s="367"/>
      <c r="I258" s="365"/>
      <c r="J258" s="365"/>
      <c r="K258" s="366"/>
      <c r="L258" s="411"/>
      <c r="M258" s="390"/>
      <c r="N258" s="390"/>
      <c r="O258" s="391"/>
      <c r="P258" s="539" t="s">
        <v>50</v>
      </c>
      <c r="Q258" s="540"/>
      <c r="R258" s="541"/>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42">
        <f>IF($BB$3="４週",SUM(S258:AT258),IF($BB$3="暦月",SUM(S258:AW258),""))</f>
        <v>0</v>
      </c>
      <c r="AY258" s="543"/>
      <c r="AZ258" s="544">
        <f>IF($BB$3="４週",AX258/4,IF($BB$3="暦月",勤務表!AX258/(勤務表!$BB$8/7),""))</f>
        <v>0</v>
      </c>
      <c r="BA258" s="545"/>
      <c r="BB258" s="389"/>
      <c r="BC258" s="390"/>
      <c r="BD258" s="390"/>
      <c r="BE258" s="390"/>
      <c r="BF258" s="391"/>
    </row>
    <row r="259" spans="2:58" ht="20.25" hidden="1" customHeight="1" x14ac:dyDescent="0.4">
      <c r="B259" s="547">
        <f>B256+1</f>
        <v>80</v>
      </c>
      <c r="C259" s="308"/>
      <c r="D259" s="309"/>
      <c r="E259" s="310"/>
      <c r="F259" s="114"/>
      <c r="G259" s="361"/>
      <c r="H259" s="364"/>
      <c r="I259" s="365"/>
      <c r="J259" s="365"/>
      <c r="K259" s="366"/>
      <c r="L259" s="371"/>
      <c r="M259" s="372"/>
      <c r="N259" s="372"/>
      <c r="O259" s="373"/>
      <c r="P259" s="612" t="s">
        <v>49</v>
      </c>
      <c r="Q259" s="613"/>
      <c r="R259" s="614"/>
      <c r="S259" s="271"/>
      <c r="T259" s="270"/>
      <c r="U259" s="270"/>
      <c r="V259" s="270"/>
      <c r="W259" s="270"/>
      <c r="X259" s="270"/>
      <c r="Y259" s="272"/>
      <c r="Z259" s="271"/>
      <c r="AA259" s="270"/>
      <c r="AB259" s="270"/>
      <c r="AC259" s="270"/>
      <c r="AD259" s="270"/>
      <c r="AE259" s="270"/>
      <c r="AF259" s="272"/>
      <c r="AG259" s="271"/>
      <c r="AH259" s="270"/>
      <c r="AI259" s="270"/>
      <c r="AJ259" s="270"/>
      <c r="AK259" s="270"/>
      <c r="AL259" s="270"/>
      <c r="AM259" s="272"/>
      <c r="AN259" s="271"/>
      <c r="AO259" s="270"/>
      <c r="AP259" s="270"/>
      <c r="AQ259" s="270"/>
      <c r="AR259" s="270"/>
      <c r="AS259" s="270"/>
      <c r="AT259" s="272"/>
      <c r="AU259" s="271"/>
      <c r="AV259" s="270"/>
      <c r="AW259" s="270"/>
      <c r="AX259" s="608"/>
      <c r="AY259" s="609"/>
      <c r="AZ259" s="610"/>
      <c r="BA259" s="611"/>
      <c r="BB259" s="387"/>
      <c r="BC259" s="372"/>
      <c r="BD259" s="372"/>
      <c r="BE259" s="372"/>
      <c r="BF259" s="373"/>
    </row>
    <row r="260" spans="2:58" ht="20.25" hidden="1" customHeight="1" x14ac:dyDescent="0.4">
      <c r="B260" s="547"/>
      <c r="C260" s="311"/>
      <c r="D260" s="312"/>
      <c r="E260" s="313"/>
      <c r="F260" s="92"/>
      <c r="G260" s="362"/>
      <c r="H260" s="367"/>
      <c r="I260" s="365"/>
      <c r="J260" s="365"/>
      <c r="K260" s="366"/>
      <c r="L260" s="374"/>
      <c r="M260" s="375"/>
      <c r="N260" s="375"/>
      <c r="O260" s="376"/>
      <c r="P260" s="532" t="s">
        <v>15</v>
      </c>
      <c r="Q260" s="533"/>
      <c r="R260" s="534"/>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35">
        <f>IF($BB$3="４週",SUM(S260:AT260),IF($BB$3="暦月",SUM(S260:AW260),""))</f>
        <v>0</v>
      </c>
      <c r="AY260" s="536"/>
      <c r="AZ260" s="537">
        <f>IF($BB$3="４週",AX260/4,IF($BB$3="暦月",勤務表!AX260/(勤務表!$BB$8/7),""))</f>
        <v>0</v>
      </c>
      <c r="BA260" s="538"/>
      <c r="BB260" s="388"/>
      <c r="BC260" s="375"/>
      <c r="BD260" s="375"/>
      <c r="BE260" s="375"/>
      <c r="BF260" s="376"/>
    </row>
    <row r="261" spans="2:58" ht="20.25" hidden="1" customHeight="1" x14ac:dyDescent="0.4">
      <c r="B261" s="547"/>
      <c r="C261" s="314"/>
      <c r="D261" s="315"/>
      <c r="E261" s="316"/>
      <c r="F261" s="117">
        <f>C259</f>
        <v>0</v>
      </c>
      <c r="G261" s="410"/>
      <c r="H261" s="367"/>
      <c r="I261" s="365"/>
      <c r="J261" s="365"/>
      <c r="K261" s="366"/>
      <c r="L261" s="411"/>
      <c r="M261" s="390"/>
      <c r="N261" s="390"/>
      <c r="O261" s="391"/>
      <c r="P261" s="539" t="s">
        <v>50</v>
      </c>
      <c r="Q261" s="540"/>
      <c r="R261" s="541"/>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42">
        <f>IF($BB$3="４週",SUM(S261:AT261),IF($BB$3="暦月",SUM(S261:AW261),""))</f>
        <v>0</v>
      </c>
      <c r="AY261" s="543"/>
      <c r="AZ261" s="544">
        <f>IF($BB$3="４週",AX261/4,IF($BB$3="暦月",勤務表!AX261/(勤務表!$BB$8/7),""))</f>
        <v>0</v>
      </c>
      <c r="BA261" s="545"/>
      <c r="BB261" s="389"/>
      <c r="BC261" s="390"/>
      <c r="BD261" s="390"/>
      <c r="BE261" s="390"/>
      <c r="BF261" s="391"/>
    </row>
    <row r="262" spans="2:58" ht="20.25" hidden="1" customHeight="1" x14ac:dyDescent="0.4">
      <c r="B262" s="547">
        <f>B259+1</f>
        <v>81</v>
      </c>
      <c r="C262" s="308"/>
      <c r="D262" s="309"/>
      <c r="E262" s="310"/>
      <c r="F262" s="114"/>
      <c r="G262" s="361"/>
      <c r="H262" s="364"/>
      <c r="I262" s="365"/>
      <c r="J262" s="365"/>
      <c r="K262" s="366"/>
      <c r="L262" s="371"/>
      <c r="M262" s="372"/>
      <c r="N262" s="372"/>
      <c r="O262" s="373"/>
      <c r="P262" s="612" t="s">
        <v>49</v>
      </c>
      <c r="Q262" s="613"/>
      <c r="R262" s="614"/>
      <c r="S262" s="271"/>
      <c r="T262" s="270"/>
      <c r="U262" s="270"/>
      <c r="V262" s="270"/>
      <c r="W262" s="270"/>
      <c r="X262" s="270"/>
      <c r="Y262" s="272"/>
      <c r="Z262" s="271"/>
      <c r="AA262" s="270"/>
      <c r="AB262" s="270"/>
      <c r="AC262" s="270"/>
      <c r="AD262" s="270"/>
      <c r="AE262" s="270"/>
      <c r="AF262" s="272"/>
      <c r="AG262" s="271"/>
      <c r="AH262" s="270"/>
      <c r="AI262" s="270"/>
      <c r="AJ262" s="270"/>
      <c r="AK262" s="270"/>
      <c r="AL262" s="270"/>
      <c r="AM262" s="272"/>
      <c r="AN262" s="271"/>
      <c r="AO262" s="270"/>
      <c r="AP262" s="270"/>
      <c r="AQ262" s="270"/>
      <c r="AR262" s="270"/>
      <c r="AS262" s="270"/>
      <c r="AT262" s="272"/>
      <c r="AU262" s="271"/>
      <c r="AV262" s="270"/>
      <c r="AW262" s="270"/>
      <c r="AX262" s="608"/>
      <c r="AY262" s="609"/>
      <c r="AZ262" s="610"/>
      <c r="BA262" s="611"/>
      <c r="BB262" s="387"/>
      <c r="BC262" s="372"/>
      <c r="BD262" s="372"/>
      <c r="BE262" s="372"/>
      <c r="BF262" s="373"/>
    </row>
    <row r="263" spans="2:58" ht="20.25" hidden="1" customHeight="1" x14ac:dyDescent="0.4">
      <c r="B263" s="547"/>
      <c r="C263" s="311"/>
      <c r="D263" s="312"/>
      <c r="E263" s="313"/>
      <c r="F263" s="92"/>
      <c r="G263" s="362"/>
      <c r="H263" s="367"/>
      <c r="I263" s="365"/>
      <c r="J263" s="365"/>
      <c r="K263" s="366"/>
      <c r="L263" s="374"/>
      <c r="M263" s="375"/>
      <c r="N263" s="375"/>
      <c r="O263" s="376"/>
      <c r="P263" s="532" t="s">
        <v>15</v>
      </c>
      <c r="Q263" s="533"/>
      <c r="R263" s="534"/>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35">
        <f>IF($BB$3="４週",SUM(S263:AT263),IF($BB$3="暦月",SUM(S263:AW263),""))</f>
        <v>0</v>
      </c>
      <c r="AY263" s="536"/>
      <c r="AZ263" s="537">
        <f>IF($BB$3="４週",AX263/4,IF($BB$3="暦月",勤務表!AX263/(勤務表!$BB$8/7),""))</f>
        <v>0</v>
      </c>
      <c r="BA263" s="538"/>
      <c r="BB263" s="388"/>
      <c r="BC263" s="375"/>
      <c r="BD263" s="375"/>
      <c r="BE263" s="375"/>
      <c r="BF263" s="376"/>
    </row>
    <row r="264" spans="2:58" ht="20.25" hidden="1" customHeight="1" x14ac:dyDescent="0.4">
      <c r="B264" s="547"/>
      <c r="C264" s="314"/>
      <c r="D264" s="315"/>
      <c r="E264" s="316"/>
      <c r="F264" s="117">
        <f>C262</f>
        <v>0</v>
      </c>
      <c r="G264" s="410"/>
      <c r="H264" s="367"/>
      <c r="I264" s="365"/>
      <c r="J264" s="365"/>
      <c r="K264" s="366"/>
      <c r="L264" s="411"/>
      <c r="M264" s="390"/>
      <c r="N264" s="390"/>
      <c r="O264" s="391"/>
      <c r="P264" s="539" t="s">
        <v>50</v>
      </c>
      <c r="Q264" s="540"/>
      <c r="R264" s="541"/>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42">
        <f>IF($BB$3="４週",SUM(S264:AT264),IF($BB$3="暦月",SUM(S264:AW264),""))</f>
        <v>0</v>
      </c>
      <c r="AY264" s="543"/>
      <c r="AZ264" s="544">
        <f>IF($BB$3="４週",AX264/4,IF($BB$3="暦月",勤務表!AX264/(勤務表!$BB$8/7),""))</f>
        <v>0</v>
      </c>
      <c r="BA264" s="545"/>
      <c r="BB264" s="389"/>
      <c r="BC264" s="390"/>
      <c r="BD264" s="390"/>
      <c r="BE264" s="390"/>
      <c r="BF264" s="391"/>
    </row>
    <row r="265" spans="2:58" ht="20.25" hidden="1" customHeight="1" x14ac:dyDescent="0.4">
      <c r="B265" s="547">
        <f>B262+1</f>
        <v>82</v>
      </c>
      <c r="C265" s="308"/>
      <c r="D265" s="309"/>
      <c r="E265" s="310"/>
      <c r="F265" s="114"/>
      <c r="G265" s="361"/>
      <c r="H265" s="364"/>
      <c r="I265" s="365"/>
      <c r="J265" s="365"/>
      <c r="K265" s="366"/>
      <c r="L265" s="371"/>
      <c r="M265" s="372"/>
      <c r="N265" s="372"/>
      <c r="O265" s="373"/>
      <c r="P265" s="612" t="s">
        <v>49</v>
      </c>
      <c r="Q265" s="613"/>
      <c r="R265" s="614"/>
      <c r="S265" s="271"/>
      <c r="T265" s="270"/>
      <c r="U265" s="270"/>
      <c r="V265" s="270"/>
      <c r="W265" s="270"/>
      <c r="X265" s="270"/>
      <c r="Y265" s="272"/>
      <c r="Z265" s="271"/>
      <c r="AA265" s="270"/>
      <c r="AB265" s="270"/>
      <c r="AC265" s="270"/>
      <c r="AD265" s="270"/>
      <c r="AE265" s="270"/>
      <c r="AF265" s="272"/>
      <c r="AG265" s="271"/>
      <c r="AH265" s="270"/>
      <c r="AI265" s="270"/>
      <c r="AJ265" s="270"/>
      <c r="AK265" s="270"/>
      <c r="AL265" s="270"/>
      <c r="AM265" s="272"/>
      <c r="AN265" s="271"/>
      <c r="AO265" s="270"/>
      <c r="AP265" s="270"/>
      <c r="AQ265" s="270"/>
      <c r="AR265" s="270"/>
      <c r="AS265" s="270"/>
      <c r="AT265" s="272"/>
      <c r="AU265" s="271"/>
      <c r="AV265" s="270"/>
      <c r="AW265" s="270"/>
      <c r="AX265" s="608"/>
      <c r="AY265" s="609"/>
      <c r="AZ265" s="610"/>
      <c r="BA265" s="611"/>
      <c r="BB265" s="387"/>
      <c r="BC265" s="372"/>
      <c r="BD265" s="372"/>
      <c r="BE265" s="372"/>
      <c r="BF265" s="373"/>
    </row>
    <row r="266" spans="2:58" ht="20.25" hidden="1" customHeight="1" x14ac:dyDescent="0.4">
      <c r="B266" s="547"/>
      <c r="C266" s="311"/>
      <c r="D266" s="312"/>
      <c r="E266" s="313"/>
      <c r="F266" s="92"/>
      <c r="G266" s="362"/>
      <c r="H266" s="367"/>
      <c r="I266" s="365"/>
      <c r="J266" s="365"/>
      <c r="K266" s="366"/>
      <c r="L266" s="374"/>
      <c r="M266" s="375"/>
      <c r="N266" s="375"/>
      <c r="O266" s="376"/>
      <c r="P266" s="532" t="s">
        <v>15</v>
      </c>
      <c r="Q266" s="533"/>
      <c r="R266" s="534"/>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35">
        <f>IF($BB$3="４週",SUM(S266:AT266),IF($BB$3="暦月",SUM(S266:AW266),""))</f>
        <v>0</v>
      </c>
      <c r="AY266" s="536"/>
      <c r="AZ266" s="537">
        <f>IF($BB$3="４週",AX266/4,IF($BB$3="暦月",勤務表!AX266/(勤務表!$BB$8/7),""))</f>
        <v>0</v>
      </c>
      <c r="BA266" s="538"/>
      <c r="BB266" s="388"/>
      <c r="BC266" s="375"/>
      <c r="BD266" s="375"/>
      <c r="BE266" s="375"/>
      <c r="BF266" s="376"/>
    </row>
    <row r="267" spans="2:58" ht="20.25" hidden="1" customHeight="1" x14ac:dyDescent="0.4">
      <c r="B267" s="547"/>
      <c r="C267" s="314"/>
      <c r="D267" s="315"/>
      <c r="E267" s="316"/>
      <c r="F267" s="117">
        <f>C265</f>
        <v>0</v>
      </c>
      <c r="G267" s="410"/>
      <c r="H267" s="367"/>
      <c r="I267" s="365"/>
      <c r="J267" s="365"/>
      <c r="K267" s="366"/>
      <c r="L267" s="411"/>
      <c r="M267" s="390"/>
      <c r="N267" s="390"/>
      <c r="O267" s="391"/>
      <c r="P267" s="539" t="s">
        <v>50</v>
      </c>
      <c r="Q267" s="540"/>
      <c r="R267" s="541"/>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42">
        <f>IF($BB$3="４週",SUM(S267:AT267),IF($BB$3="暦月",SUM(S267:AW267),""))</f>
        <v>0</v>
      </c>
      <c r="AY267" s="543"/>
      <c r="AZ267" s="544">
        <f>IF($BB$3="４週",AX267/4,IF($BB$3="暦月",勤務表!AX267/(勤務表!$BB$8/7),""))</f>
        <v>0</v>
      </c>
      <c r="BA267" s="545"/>
      <c r="BB267" s="389"/>
      <c r="BC267" s="390"/>
      <c r="BD267" s="390"/>
      <c r="BE267" s="390"/>
      <c r="BF267" s="391"/>
    </row>
    <row r="268" spans="2:58" ht="20.25" hidden="1" customHeight="1" x14ac:dyDescent="0.4">
      <c r="B268" s="547">
        <f>B265+1</f>
        <v>83</v>
      </c>
      <c r="C268" s="308"/>
      <c r="D268" s="309"/>
      <c r="E268" s="310"/>
      <c r="F268" s="114"/>
      <c r="G268" s="361"/>
      <c r="H268" s="364"/>
      <c r="I268" s="365"/>
      <c r="J268" s="365"/>
      <c r="K268" s="366"/>
      <c r="L268" s="371"/>
      <c r="M268" s="372"/>
      <c r="N268" s="372"/>
      <c r="O268" s="373"/>
      <c r="P268" s="612" t="s">
        <v>49</v>
      </c>
      <c r="Q268" s="613"/>
      <c r="R268" s="614"/>
      <c r="S268" s="271"/>
      <c r="T268" s="270"/>
      <c r="U268" s="270"/>
      <c r="V268" s="270"/>
      <c r="W268" s="270"/>
      <c r="X268" s="270"/>
      <c r="Y268" s="272"/>
      <c r="Z268" s="271"/>
      <c r="AA268" s="270"/>
      <c r="AB268" s="270"/>
      <c r="AC268" s="270"/>
      <c r="AD268" s="270"/>
      <c r="AE268" s="270"/>
      <c r="AF268" s="272"/>
      <c r="AG268" s="271"/>
      <c r="AH268" s="270"/>
      <c r="AI268" s="270"/>
      <c r="AJ268" s="270"/>
      <c r="AK268" s="270"/>
      <c r="AL268" s="270"/>
      <c r="AM268" s="272"/>
      <c r="AN268" s="271"/>
      <c r="AO268" s="270"/>
      <c r="AP268" s="270"/>
      <c r="AQ268" s="270"/>
      <c r="AR268" s="270"/>
      <c r="AS268" s="270"/>
      <c r="AT268" s="272"/>
      <c r="AU268" s="271"/>
      <c r="AV268" s="270"/>
      <c r="AW268" s="270"/>
      <c r="AX268" s="608"/>
      <c r="AY268" s="609"/>
      <c r="AZ268" s="610"/>
      <c r="BA268" s="611"/>
      <c r="BB268" s="387"/>
      <c r="BC268" s="372"/>
      <c r="BD268" s="372"/>
      <c r="BE268" s="372"/>
      <c r="BF268" s="373"/>
    </row>
    <row r="269" spans="2:58" ht="20.25" hidden="1" customHeight="1" x14ac:dyDescent="0.4">
      <c r="B269" s="547"/>
      <c r="C269" s="311"/>
      <c r="D269" s="312"/>
      <c r="E269" s="313"/>
      <c r="F269" s="92"/>
      <c r="G269" s="362"/>
      <c r="H269" s="367"/>
      <c r="I269" s="365"/>
      <c r="J269" s="365"/>
      <c r="K269" s="366"/>
      <c r="L269" s="374"/>
      <c r="M269" s="375"/>
      <c r="N269" s="375"/>
      <c r="O269" s="376"/>
      <c r="P269" s="532" t="s">
        <v>15</v>
      </c>
      <c r="Q269" s="533"/>
      <c r="R269" s="534"/>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35">
        <f>IF($BB$3="４週",SUM(S269:AT269),IF($BB$3="暦月",SUM(S269:AW269),""))</f>
        <v>0</v>
      </c>
      <c r="AY269" s="536"/>
      <c r="AZ269" s="537">
        <f>IF($BB$3="４週",AX269/4,IF($BB$3="暦月",勤務表!AX269/(勤務表!$BB$8/7),""))</f>
        <v>0</v>
      </c>
      <c r="BA269" s="538"/>
      <c r="BB269" s="388"/>
      <c r="BC269" s="375"/>
      <c r="BD269" s="375"/>
      <c r="BE269" s="375"/>
      <c r="BF269" s="376"/>
    </row>
    <row r="270" spans="2:58" ht="20.25" hidden="1" customHeight="1" x14ac:dyDescent="0.4">
      <c r="B270" s="547"/>
      <c r="C270" s="314"/>
      <c r="D270" s="315"/>
      <c r="E270" s="316"/>
      <c r="F270" s="117">
        <f>C268</f>
        <v>0</v>
      </c>
      <c r="G270" s="410"/>
      <c r="H270" s="367"/>
      <c r="I270" s="365"/>
      <c r="J270" s="365"/>
      <c r="K270" s="366"/>
      <c r="L270" s="411"/>
      <c r="M270" s="390"/>
      <c r="N270" s="390"/>
      <c r="O270" s="391"/>
      <c r="P270" s="539" t="s">
        <v>50</v>
      </c>
      <c r="Q270" s="540"/>
      <c r="R270" s="541"/>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42">
        <f>IF($BB$3="４週",SUM(S270:AT270),IF($BB$3="暦月",SUM(S270:AW270),""))</f>
        <v>0</v>
      </c>
      <c r="AY270" s="543"/>
      <c r="AZ270" s="544">
        <f>IF($BB$3="４週",AX270/4,IF($BB$3="暦月",勤務表!AX270/(勤務表!$BB$8/7),""))</f>
        <v>0</v>
      </c>
      <c r="BA270" s="545"/>
      <c r="BB270" s="389"/>
      <c r="BC270" s="390"/>
      <c r="BD270" s="390"/>
      <c r="BE270" s="390"/>
      <c r="BF270" s="391"/>
    </row>
    <row r="271" spans="2:58" ht="20.25" hidden="1" customHeight="1" x14ac:dyDescent="0.4">
      <c r="B271" s="547">
        <f>B268+1</f>
        <v>84</v>
      </c>
      <c r="C271" s="308"/>
      <c r="D271" s="309"/>
      <c r="E271" s="310"/>
      <c r="F271" s="114"/>
      <c r="G271" s="361"/>
      <c r="H271" s="364"/>
      <c r="I271" s="365"/>
      <c r="J271" s="365"/>
      <c r="K271" s="366"/>
      <c r="L271" s="371"/>
      <c r="M271" s="372"/>
      <c r="N271" s="372"/>
      <c r="O271" s="373"/>
      <c r="P271" s="612" t="s">
        <v>49</v>
      </c>
      <c r="Q271" s="613"/>
      <c r="R271" s="614"/>
      <c r="S271" s="271"/>
      <c r="T271" s="270"/>
      <c r="U271" s="270"/>
      <c r="V271" s="270"/>
      <c r="W271" s="270"/>
      <c r="X271" s="270"/>
      <c r="Y271" s="272"/>
      <c r="Z271" s="271"/>
      <c r="AA271" s="270"/>
      <c r="AB271" s="270"/>
      <c r="AC271" s="270"/>
      <c r="AD271" s="270"/>
      <c r="AE271" s="270"/>
      <c r="AF271" s="272"/>
      <c r="AG271" s="271"/>
      <c r="AH271" s="270"/>
      <c r="AI271" s="270"/>
      <c r="AJ271" s="270"/>
      <c r="AK271" s="270"/>
      <c r="AL271" s="270"/>
      <c r="AM271" s="272"/>
      <c r="AN271" s="271"/>
      <c r="AO271" s="270"/>
      <c r="AP271" s="270"/>
      <c r="AQ271" s="270"/>
      <c r="AR271" s="270"/>
      <c r="AS271" s="270"/>
      <c r="AT271" s="272"/>
      <c r="AU271" s="271"/>
      <c r="AV271" s="270"/>
      <c r="AW271" s="270"/>
      <c r="AX271" s="608"/>
      <c r="AY271" s="609"/>
      <c r="AZ271" s="610"/>
      <c r="BA271" s="611"/>
      <c r="BB271" s="387"/>
      <c r="BC271" s="372"/>
      <c r="BD271" s="372"/>
      <c r="BE271" s="372"/>
      <c r="BF271" s="373"/>
    </row>
    <row r="272" spans="2:58" ht="20.25" hidden="1" customHeight="1" x14ac:dyDescent="0.4">
      <c r="B272" s="547"/>
      <c r="C272" s="311"/>
      <c r="D272" s="312"/>
      <c r="E272" s="313"/>
      <c r="F272" s="92"/>
      <c r="G272" s="362"/>
      <c r="H272" s="367"/>
      <c r="I272" s="365"/>
      <c r="J272" s="365"/>
      <c r="K272" s="366"/>
      <c r="L272" s="374"/>
      <c r="M272" s="375"/>
      <c r="N272" s="375"/>
      <c r="O272" s="376"/>
      <c r="P272" s="532" t="s">
        <v>15</v>
      </c>
      <c r="Q272" s="533"/>
      <c r="R272" s="534"/>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35">
        <f>IF($BB$3="４週",SUM(S272:AT272),IF($BB$3="暦月",SUM(S272:AW272),""))</f>
        <v>0</v>
      </c>
      <c r="AY272" s="536"/>
      <c r="AZ272" s="537">
        <f>IF($BB$3="４週",AX272/4,IF($BB$3="暦月",勤務表!AX272/(勤務表!$BB$8/7),""))</f>
        <v>0</v>
      </c>
      <c r="BA272" s="538"/>
      <c r="BB272" s="388"/>
      <c r="BC272" s="375"/>
      <c r="BD272" s="375"/>
      <c r="BE272" s="375"/>
      <c r="BF272" s="376"/>
    </row>
    <row r="273" spans="2:58" ht="20.25" hidden="1" customHeight="1" x14ac:dyDescent="0.4">
      <c r="B273" s="547"/>
      <c r="C273" s="314"/>
      <c r="D273" s="315"/>
      <c r="E273" s="316"/>
      <c r="F273" s="117">
        <f>C271</f>
        <v>0</v>
      </c>
      <c r="G273" s="410"/>
      <c r="H273" s="367"/>
      <c r="I273" s="365"/>
      <c r="J273" s="365"/>
      <c r="K273" s="366"/>
      <c r="L273" s="411"/>
      <c r="M273" s="390"/>
      <c r="N273" s="390"/>
      <c r="O273" s="391"/>
      <c r="P273" s="539" t="s">
        <v>50</v>
      </c>
      <c r="Q273" s="540"/>
      <c r="R273" s="541"/>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42">
        <f>IF($BB$3="４週",SUM(S273:AT273),IF($BB$3="暦月",SUM(S273:AW273),""))</f>
        <v>0</v>
      </c>
      <c r="AY273" s="543"/>
      <c r="AZ273" s="544">
        <f>IF($BB$3="４週",AX273/4,IF($BB$3="暦月",勤務表!AX273/(勤務表!$BB$8/7),""))</f>
        <v>0</v>
      </c>
      <c r="BA273" s="545"/>
      <c r="BB273" s="389"/>
      <c r="BC273" s="390"/>
      <c r="BD273" s="390"/>
      <c r="BE273" s="390"/>
      <c r="BF273" s="391"/>
    </row>
    <row r="274" spans="2:58" ht="20.25" hidden="1" customHeight="1" x14ac:dyDescent="0.4">
      <c r="B274" s="547">
        <f>B271+1</f>
        <v>85</v>
      </c>
      <c r="C274" s="308"/>
      <c r="D274" s="309"/>
      <c r="E274" s="310"/>
      <c r="F274" s="114"/>
      <c r="G274" s="361"/>
      <c r="H274" s="364"/>
      <c r="I274" s="365"/>
      <c r="J274" s="365"/>
      <c r="K274" s="366"/>
      <c r="L274" s="371"/>
      <c r="M274" s="372"/>
      <c r="N274" s="372"/>
      <c r="O274" s="373"/>
      <c r="P274" s="612" t="s">
        <v>49</v>
      </c>
      <c r="Q274" s="613"/>
      <c r="R274" s="614"/>
      <c r="S274" s="271"/>
      <c r="T274" s="270"/>
      <c r="U274" s="270"/>
      <c r="V274" s="270"/>
      <c r="W274" s="270"/>
      <c r="X274" s="270"/>
      <c r="Y274" s="272"/>
      <c r="Z274" s="271"/>
      <c r="AA274" s="270"/>
      <c r="AB274" s="270"/>
      <c r="AC274" s="270"/>
      <c r="AD274" s="270"/>
      <c r="AE274" s="270"/>
      <c r="AF274" s="272"/>
      <c r="AG274" s="271"/>
      <c r="AH274" s="270"/>
      <c r="AI274" s="270"/>
      <c r="AJ274" s="270"/>
      <c r="AK274" s="270"/>
      <c r="AL274" s="270"/>
      <c r="AM274" s="272"/>
      <c r="AN274" s="271"/>
      <c r="AO274" s="270"/>
      <c r="AP274" s="270"/>
      <c r="AQ274" s="270"/>
      <c r="AR274" s="270"/>
      <c r="AS274" s="270"/>
      <c r="AT274" s="272"/>
      <c r="AU274" s="271"/>
      <c r="AV274" s="270"/>
      <c r="AW274" s="270"/>
      <c r="AX274" s="608"/>
      <c r="AY274" s="609"/>
      <c r="AZ274" s="610"/>
      <c r="BA274" s="611"/>
      <c r="BB274" s="387"/>
      <c r="BC274" s="372"/>
      <c r="BD274" s="372"/>
      <c r="BE274" s="372"/>
      <c r="BF274" s="373"/>
    </row>
    <row r="275" spans="2:58" ht="20.25" hidden="1" customHeight="1" x14ac:dyDescent="0.4">
      <c r="B275" s="547"/>
      <c r="C275" s="311"/>
      <c r="D275" s="312"/>
      <c r="E275" s="313"/>
      <c r="F275" s="92"/>
      <c r="G275" s="362"/>
      <c r="H275" s="367"/>
      <c r="I275" s="365"/>
      <c r="J275" s="365"/>
      <c r="K275" s="366"/>
      <c r="L275" s="374"/>
      <c r="M275" s="375"/>
      <c r="N275" s="375"/>
      <c r="O275" s="376"/>
      <c r="P275" s="532" t="s">
        <v>15</v>
      </c>
      <c r="Q275" s="533"/>
      <c r="R275" s="534"/>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35">
        <f>IF($BB$3="４週",SUM(S275:AT275),IF($BB$3="暦月",SUM(S275:AW275),""))</f>
        <v>0</v>
      </c>
      <c r="AY275" s="536"/>
      <c r="AZ275" s="537">
        <f>IF($BB$3="４週",AX275/4,IF($BB$3="暦月",勤務表!AX275/(勤務表!$BB$8/7),""))</f>
        <v>0</v>
      </c>
      <c r="BA275" s="538"/>
      <c r="BB275" s="388"/>
      <c r="BC275" s="375"/>
      <c r="BD275" s="375"/>
      <c r="BE275" s="375"/>
      <c r="BF275" s="376"/>
    </row>
    <row r="276" spans="2:58" ht="20.25" hidden="1" customHeight="1" x14ac:dyDescent="0.4">
      <c r="B276" s="547"/>
      <c r="C276" s="314"/>
      <c r="D276" s="315"/>
      <c r="E276" s="316"/>
      <c r="F276" s="117">
        <f>C274</f>
        <v>0</v>
      </c>
      <c r="G276" s="410"/>
      <c r="H276" s="367"/>
      <c r="I276" s="365"/>
      <c r="J276" s="365"/>
      <c r="K276" s="366"/>
      <c r="L276" s="411"/>
      <c r="M276" s="390"/>
      <c r="N276" s="390"/>
      <c r="O276" s="391"/>
      <c r="P276" s="539" t="s">
        <v>50</v>
      </c>
      <c r="Q276" s="540"/>
      <c r="R276" s="541"/>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42">
        <f>IF($BB$3="４週",SUM(S276:AT276),IF($BB$3="暦月",SUM(S276:AW276),""))</f>
        <v>0</v>
      </c>
      <c r="AY276" s="543"/>
      <c r="AZ276" s="544">
        <f>IF($BB$3="４週",AX276/4,IF($BB$3="暦月",勤務表!AX276/(勤務表!$BB$8/7),""))</f>
        <v>0</v>
      </c>
      <c r="BA276" s="545"/>
      <c r="BB276" s="389"/>
      <c r="BC276" s="390"/>
      <c r="BD276" s="390"/>
      <c r="BE276" s="390"/>
      <c r="BF276" s="391"/>
    </row>
    <row r="277" spans="2:58" ht="20.25" hidden="1" customHeight="1" x14ac:dyDescent="0.4">
      <c r="B277" s="547">
        <f>B274+1</f>
        <v>86</v>
      </c>
      <c r="C277" s="308"/>
      <c r="D277" s="309"/>
      <c r="E277" s="310"/>
      <c r="F277" s="114"/>
      <c r="G277" s="361"/>
      <c r="H277" s="364"/>
      <c r="I277" s="365"/>
      <c r="J277" s="365"/>
      <c r="K277" s="366"/>
      <c r="L277" s="371"/>
      <c r="M277" s="372"/>
      <c r="N277" s="372"/>
      <c r="O277" s="373"/>
      <c r="P277" s="612" t="s">
        <v>49</v>
      </c>
      <c r="Q277" s="613"/>
      <c r="R277" s="614"/>
      <c r="S277" s="271"/>
      <c r="T277" s="270"/>
      <c r="U277" s="270"/>
      <c r="V277" s="270"/>
      <c r="W277" s="270"/>
      <c r="X277" s="270"/>
      <c r="Y277" s="272"/>
      <c r="Z277" s="271"/>
      <c r="AA277" s="270"/>
      <c r="AB277" s="270"/>
      <c r="AC277" s="270"/>
      <c r="AD277" s="270"/>
      <c r="AE277" s="270"/>
      <c r="AF277" s="272"/>
      <c r="AG277" s="271"/>
      <c r="AH277" s="270"/>
      <c r="AI277" s="270"/>
      <c r="AJ277" s="270"/>
      <c r="AK277" s="270"/>
      <c r="AL277" s="270"/>
      <c r="AM277" s="272"/>
      <c r="AN277" s="271"/>
      <c r="AO277" s="270"/>
      <c r="AP277" s="270"/>
      <c r="AQ277" s="270"/>
      <c r="AR277" s="270"/>
      <c r="AS277" s="270"/>
      <c r="AT277" s="272"/>
      <c r="AU277" s="271"/>
      <c r="AV277" s="270"/>
      <c r="AW277" s="270"/>
      <c r="AX277" s="608"/>
      <c r="AY277" s="609"/>
      <c r="AZ277" s="610"/>
      <c r="BA277" s="611"/>
      <c r="BB277" s="387"/>
      <c r="BC277" s="372"/>
      <c r="BD277" s="372"/>
      <c r="BE277" s="372"/>
      <c r="BF277" s="373"/>
    </row>
    <row r="278" spans="2:58" ht="20.25" hidden="1" customHeight="1" x14ac:dyDescent="0.4">
      <c r="B278" s="547"/>
      <c r="C278" s="311"/>
      <c r="D278" s="312"/>
      <c r="E278" s="313"/>
      <c r="F278" s="92"/>
      <c r="G278" s="362"/>
      <c r="H278" s="367"/>
      <c r="I278" s="365"/>
      <c r="J278" s="365"/>
      <c r="K278" s="366"/>
      <c r="L278" s="374"/>
      <c r="M278" s="375"/>
      <c r="N278" s="375"/>
      <c r="O278" s="376"/>
      <c r="P278" s="532" t="s">
        <v>15</v>
      </c>
      <c r="Q278" s="533"/>
      <c r="R278" s="534"/>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35">
        <f>IF($BB$3="４週",SUM(S278:AT278),IF($BB$3="暦月",SUM(S278:AW278),""))</f>
        <v>0</v>
      </c>
      <c r="AY278" s="536"/>
      <c r="AZ278" s="537">
        <f>IF($BB$3="４週",AX278/4,IF($BB$3="暦月",勤務表!AX278/(勤務表!$BB$8/7),""))</f>
        <v>0</v>
      </c>
      <c r="BA278" s="538"/>
      <c r="BB278" s="388"/>
      <c r="BC278" s="375"/>
      <c r="BD278" s="375"/>
      <c r="BE278" s="375"/>
      <c r="BF278" s="376"/>
    </row>
    <row r="279" spans="2:58" ht="20.25" hidden="1" customHeight="1" x14ac:dyDescent="0.4">
      <c r="B279" s="547"/>
      <c r="C279" s="314"/>
      <c r="D279" s="315"/>
      <c r="E279" s="316"/>
      <c r="F279" s="117">
        <f>C277</f>
        <v>0</v>
      </c>
      <c r="G279" s="410"/>
      <c r="H279" s="367"/>
      <c r="I279" s="365"/>
      <c r="J279" s="365"/>
      <c r="K279" s="366"/>
      <c r="L279" s="411"/>
      <c r="M279" s="390"/>
      <c r="N279" s="390"/>
      <c r="O279" s="391"/>
      <c r="P279" s="539" t="s">
        <v>50</v>
      </c>
      <c r="Q279" s="540"/>
      <c r="R279" s="541"/>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42">
        <f>IF($BB$3="４週",SUM(S279:AT279),IF($BB$3="暦月",SUM(S279:AW279),""))</f>
        <v>0</v>
      </c>
      <c r="AY279" s="543"/>
      <c r="AZ279" s="544">
        <f>IF($BB$3="４週",AX279/4,IF($BB$3="暦月",勤務表!AX279/(勤務表!$BB$8/7),""))</f>
        <v>0</v>
      </c>
      <c r="BA279" s="545"/>
      <c r="BB279" s="389"/>
      <c r="BC279" s="390"/>
      <c r="BD279" s="390"/>
      <c r="BE279" s="390"/>
      <c r="BF279" s="391"/>
    </row>
    <row r="280" spans="2:58" ht="20.25" hidden="1" customHeight="1" x14ac:dyDescent="0.4">
      <c r="B280" s="547">
        <f>B277+1</f>
        <v>87</v>
      </c>
      <c r="C280" s="308"/>
      <c r="D280" s="309"/>
      <c r="E280" s="310"/>
      <c r="F280" s="114"/>
      <c r="G280" s="361"/>
      <c r="H280" s="364"/>
      <c r="I280" s="365"/>
      <c r="J280" s="365"/>
      <c r="K280" s="366"/>
      <c r="L280" s="371"/>
      <c r="M280" s="372"/>
      <c r="N280" s="372"/>
      <c r="O280" s="373"/>
      <c r="P280" s="612" t="s">
        <v>49</v>
      </c>
      <c r="Q280" s="613"/>
      <c r="R280" s="614"/>
      <c r="S280" s="271"/>
      <c r="T280" s="270"/>
      <c r="U280" s="270"/>
      <c r="V280" s="270"/>
      <c r="W280" s="270"/>
      <c r="X280" s="270"/>
      <c r="Y280" s="272"/>
      <c r="Z280" s="271"/>
      <c r="AA280" s="270"/>
      <c r="AB280" s="270"/>
      <c r="AC280" s="270"/>
      <c r="AD280" s="270"/>
      <c r="AE280" s="270"/>
      <c r="AF280" s="272"/>
      <c r="AG280" s="271"/>
      <c r="AH280" s="270"/>
      <c r="AI280" s="270"/>
      <c r="AJ280" s="270"/>
      <c r="AK280" s="270"/>
      <c r="AL280" s="270"/>
      <c r="AM280" s="272"/>
      <c r="AN280" s="271"/>
      <c r="AO280" s="270"/>
      <c r="AP280" s="270"/>
      <c r="AQ280" s="270"/>
      <c r="AR280" s="270"/>
      <c r="AS280" s="270"/>
      <c r="AT280" s="272"/>
      <c r="AU280" s="271"/>
      <c r="AV280" s="270"/>
      <c r="AW280" s="270"/>
      <c r="AX280" s="608"/>
      <c r="AY280" s="609"/>
      <c r="AZ280" s="610"/>
      <c r="BA280" s="611"/>
      <c r="BB280" s="387"/>
      <c r="BC280" s="372"/>
      <c r="BD280" s="372"/>
      <c r="BE280" s="372"/>
      <c r="BF280" s="373"/>
    </row>
    <row r="281" spans="2:58" ht="20.25" hidden="1" customHeight="1" x14ac:dyDescent="0.4">
      <c r="B281" s="547"/>
      <c r="C281" s="311"/>
      <c r="D281" s="312"/>
      <c r="E281" s="313"/>
      <c r="F281" s="92"/>
      <c r="G281" s="362"/>
      <c r="H281" s="367"/>
      <c r="I281" s="365"/>
      <c r="J281" s="365"/>
      <c r="K281" s="366"/>
      <c r="L281" s="374"/>
      <c r="M281" s="375"/>
      <c r="N281" s="375"/>
      <c r="O281" s="376"/>
      <c r="P281" s="532" t="s">
        <v>15</v>
      </c>
      <c r="Q281" s="533"/>
      <c r="R281" s="534"/>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35">
        <f>IF($BB$3="４週",SUM(S281:AT281),IF($BB$3="暦月",SUM(S281:AW281),""))</f>
        <v>0</v>
      </c>
      <c r="AY281" s="536"/>
      <c r="AZ281" s="537">
        <f>IF($BB$3="４週",AX281/4,IF($BB$3="暦月",勤務表!AX281/(勤務表!$BB$8/7),""))</f>
        <v>0</v>
      </c>
      <c r="BA281" s="538"/>
      <c r="BB281" s="388"/>
      <c r="BC281" s="375"/>
      <c r="BD281" s="375"/>
      <c r="BE281" s="375"/>
      <c r="BF281" s="376"/>
    </row>
    <row r="282" spans="2:58" ht="20.25" hidden="1" customHeight="1" x14ac:dyDescent="0.4">
      <c r="B282" s="547"/>
      <c r="C282" s="314"/>
      <c r="D282" s="315"/>
      <c r="E282" s="316"/>
      <c r="F282" s="117">
        <f>C280</f>
        <v>0</v>
      </c>
      <c r="G282" s="410"/>
      <c r="H282" s="367"/>
      <c r="I282" s="365"/>
      <c r="J282" s="365"/>
      <c r="K282" s="366"/>
      <c r="L282" s="411"/>
      <c r="M282" s="390"/>
      <c r="N282" s="390"/>
      <c r="O282" s="391"/>
      <c r="P282" s="539" t="s">
        <v>50</v>
      </c>
      <c r="Q282" s="540"/>
      <c r="R282" s="541"/>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42">
        <f>IF($BB$3="４週",SUM(S282:AT282),IF($BB$3="暦月",SUM(S282:AW282),""))</f>
        <v>0</v>
      </c>
      <c r="AY282" s="543"/>
      <c r="AZ282" s="544">
        <f>IF($BB$3="４週",AX282/4,IF($BB$3="暦月",勤務表!AX282/(勤務表!$BB$8/7),""))</f>
        <v>0</v>
      </c>
      <c r="BA282" s="545"/>
      <c r="BB282" s="389"/>
      <c r="BC282" s="390"/>
      <c r="BD282" s="390"/>
      <c r="BE282" s="390"/>
      <c r="BF282" s="391"/>
    </row>
    <row r="283" spans="2:58" ht="20.25" hidden="1" customHeight="1" x14ac:dyDescent="0.4">
      <c r="B283" s="547">
        <f>B280+1</f>
        <v>88</v>
      </c>
      <c r="C283" s="308"/>
      <c r="D283" s="309"/>
      <c r="E283" s="310"/>
      <c r="F283" s="114"/>
      <c r="G283" s="361"/>
      <c r="H283" s="364"/>
      <c r="I283" s="365"/>
      <c r="J283" s="365"/>
      <c r="K283" s="366"/>
      <c r="L283" s="371"/>
      <c r="M283" s="372"/>
      <c r="N283" s="372"/>
      <c r="O283" s="373"/>
      <c r="P283" s="612" t="s">
        <v>49</v>
      </c>
      <c r="Q283" s="613"/>
      <c r="R283" s="614"/>
      <c r="S283" s="271"/>
      <c r="T283" s="270"/>
      <c r="U283" s="270"/>
      <c r="V283" s="270"/>
      <c r="W283" s="270"/>
      <c r="X283" s="270"/>
      <c r="Y283" s="272"/>
      <c r="Z283" s="271"/>
      <c r="AA283" s="270"/>
      <c r="AB283" s="270"/>
      <c r="AC283" s="270"/>
      <c r="AD283" s="270"/>
      <c r="AE283" s="270"/>
      <c r="AF283" s="272"/>
      <c r="AG283" s="271"/>
      <c r="AH283" s="270"/>
      <c r="AI283" s="270"/>
      <c r="AJ283" s="270"/>
      <c r="AK283" s="270"/>
      <c r="AL283" s="270"/>
      <c r="AM283" s="272"/>
      <c r="AN283" s="271"/>
      <c r="AO283" s="270"/>
      <c r="AP283" s="270"/>
      <c r="AQ283" s="270"/>
      <c r="AR283" s="270"/>
      <c r="AS283" s="270"/>
      <c r="AT283" s="272"/>
      <c r="AU283" s="271"/>
      <c r="AV283" s="270"/>
      <c r="AW283" s="270"/>
      <c r="AX283" s="608"/>
      <c r="AY283" s="609"/>
      <c r="AZ283" s="610"/>
      <c r="BA283" s="611"/>
      <c r="BB283" s="387"/>
      <c r="BC283" s="372"/>
      <c r="BD283" s="372"/>
      <c r="BE283" s="372"/>
      <c r="BF283" s="373"/>
    </row>
    <row r="284" spans="2:58" ht="20.25" hidden="1" customHeight="1" x14ac:dyDescent="0.4">
      <c r="B284" s="547"/>
      <c r="C284" s="311"/>
      <c r="D284" s="312"/>
      <c r="E284" s="313"/>
      <c r="F284" s="92"/>
      <c r="G284" s="362"/>
      <c r="H284" s="367"/>
      <c r="I284" s="365"/>
      <c r="J284" s="365"/>
      <c r="K284" s="366"/>
      <c r="L284" s="374"/>
      <c r="M284" s="375"/>
      <c r="N284" s="375"/>
      <c r="O284" s="376"/>
      <c r="P284" s="532" t="s">
        <v>15</v>
      </c>
      <c r="Q284" s="533"/>
      <c r="R284" s="534"/>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35">
        <f>IF($BB$3="４週",SUM(S284:AT284),IF($BB$3="暦月",SUM(S284:AW284),""))</f>
        <v>0</v>
      </c>
      <c r="AY284" s="536"/>
      <c r="AZ284" s="537">
        <f>IF($BB$3="４週",AX284/4,IF($BB$3="暦月",勤務表!AX284/(勤務表!$BB$8/7),""))</f>
        <v>0</v>
      </c>
      <c r="BA284" s="538"/>
      <c r="BB284" s="388"/>
      <c r="BC284" s="375"/>
      <c r="BD284" s="375"/>
      <c r="BE284" s="375"/>
      <c r="BF284" s="376"/>
    </row>
    <row r="285" spans="2:58" ht="20.25" hidden="1" customHeight="1" x14ac:dyDescent="0.4">
      <c r="B285" s="547"/>
      <c r="C285" s="314"/>
      <c r="D285" s="315"/>
      <c r="E285" s="316"/>
      <c r="F285" s="117">
        <f>C283</f>
        <v>0</v>
      </c>
      <c r="G285" s="410"/>
      <c r="H285" s="367"/>
      <c r="I285" s="365"/>
      <c r="J285" s="365"/>
      <c r="K285" s="366"/>
      <c r="L285" s="411"/>
      <c r="M285" s="390"/>
      <c r="N285" s="390"/>
      <c r="O285" s="391"/>
      <c r="P285" s="539" t="s">
        <v>50</v>
      </c>
      <c r="Q285" s="540"/>
      <c r="R285" s="541"/>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42">
        <f>IF($BB$3="４週",SUM(S285:AT285),IF($BB$3="暦月",SUM(S285:AW285),""))</f>
        <v>0</v>
      </c>
      <c r="AY285" s="543"/>
      <c r="AZ285" s="544">
        <f>IF($BB$3="４週",AX285/4,IF($BB$3="暦月",勤務表!AX285/(勤務表!$BB$8/7),""))</f>
        <v>0</v>
      </c>
      <c r="BA285" s="545"/>
      <c r="BB285" s="389"/>
      <c r="BC285" s="390"/>
      <c r="BD285" s="390"/>
      <c r="BE285" s="390"/>
      <c r="BF285" s="391"/>
    </row>
    <row r="286" spans="2:58" ht="20.25" hidden="1" customHeight="1" x14ac:dyDescent="0.4">
      <c r="B286" s="547">
        <f>B283+1</f>
        <v>89</v>
      </c>
      <c r="C286" s="308"/>
      <c r="D286" s="309"/>
      <c r="E286" s="310"/>
      <c r="F286" s="114"/>
      <c r="G286" s="361"/>
      <c r="H286" s="364"/>
      <c r="I286" s="365"/>
      <c r="J286" s="365"/>
      <c r="K286" s="366"/>
      <c r="L286" s="371"/>
      <c r="M286" s="372"/>
      <c r="N286" s="372"/>
      <c r="O286" s="373"/>
      <c r="P286" s="612" t="s">
        <v>49</v>
      </c>
      <c r="Q286" s="613"/>
      <c r="R286" s="614"/>
      <c r="S286" s="271"/>
      <c r="T286" s="270"/>
      <c r="U286" s="270"/>
      <c r="V286" s="270"/>
      <c r="W286" s="270"/>
      <c r="X286" s="270"/>
      <c r="Y286" s="272"/>
      <c r="Z286" s="271"/>
      <c r="AA286" s="270"/>
      <c r="AB286" s="270"/>
      <c r="AC286" s="270"/>
      <c r="AD286" s="270"/>
      <c r="AE286" s="270"/>
      <c r="AF286" s="272"/>
      <c r="AG286" s="271"/>
      <c r="AH286" s="270"/>
      <c r="AI286" s="270"/>
      <c r="AJ286" s="270"/>
      <c r="AK286" s="270"/>
      <c r="AL286" s="270"/>
      <c r="AM286" s="272"/>
      <c r="AN286" s="271"/>
      <c r="AO286" s="270"/>
      <c r="AP286" s="270"/>
      <c r="AQ286" s="270"/>
      <c r="AR286" s="270"/>
      <c r="AS286" s="270"/>
      <c r="AT286" s="272"/>
      <c r="AU286" s="271"/>
      <c r="AV286" s="270"/>
      <c r="AW286" s="270"/>
      <c r="AX286" s="608"/>
      <c r="AY286" s="609"/>
      <c r="AZ286" s="610"/>
      <c r="BA286" s="611"/>
      <c r="BB286" s="387"/>
      <c r="BC286" s="372"/>
      <c r="BD286" s="372"/>
      <c r="BE286" s="372"/>
      <c r="BF286" s="373"/>
    </row>
    <row r="287" spans="2:58" ht="20.25" hidden="1" customHeight="1" x14ac:dyDescent="0.4">
      <c r="B287" s="547"/>
      <c r="C287" s="311"/>
      <c r="D287" s="312"/>
      <c r="E287" s="313"/>
      <c r="F287" s="92"/>
      <c r="G287" s="362"/>
      <c r="H287" s="367"/>
      <c r="I287" s="365"/>
      <c r="J287" s="365"/>
      <c r="K287" s="366"/>
      <c r="L287" s="374"/>
      <c r="M287" s="375"/>
      <c r="N287" s="375"/>
      <c r="O287" s="376"/>
      <c r="P287" s="532" t="s">
        <v>15</v>
      </c>
      <c r="Q287" s="533"/>
      <c r="R287" s="534"/>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35">
        <f>IF($BB$3="４週",SUM(S287:AT287),IF($BB$3="暦月",SUM(S287:AW287),""))</f>
        <v>0</v>
      </c>
      <c r="AY287" s="536"/>
      <c r="AZ287" s="537">
        <f>IF($BB$3="４週",AX287/4,IF($BB$3="暦月",勤務表!AX287/(勤務表!$BB$8/7),""))</f>
        <v>0</v>
      </c>
      <c r="BA287" s="538"/>
      <c r="BB287" s="388"/>
      <c r="BC287" s="375"/>
      <c r="BD287" s="375"/>
      <c r="BE287" s="375"/>
      <c r="BF287" s="376"/>
    </row>
    <row r="288" spans="2:58" ht="20.25" hidden="1" customHeight="1" x14ac:dyDescent="0.4">
      <c r="B288" s="547"/>
      <c r="C288" s="314"/>
      <c r="D288" s="315"/>
      <c r="E288" s="316"/>
      <c r="F288" s="117">
        <f>C286</f>
        <v>0</v>
      </c>
      <c r="G288" s="410"/>
      <c r="H288" s="367"/>
      <c r="I288" s="365"/>
      <c r="J288" s="365"/>
      <c r="K288" s="366"/>
      <c r="L288" s="411"/>
      <c r="M288" s="390"/>
      <c r="N288" s="390"/>
      <c r="O288" s="391"/>
      <c r="P288" s="539" t="s">
        <v>50</v>
      </c>
      <c r="Q288" s="540"/>
      <c r="R288" s="541"/>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42">
        <f>IF($BB$3="４週",SUM(S288:AT288),IF($BB$3="暦月",SUM(S288:AW288),""))</f>
        <v>0</v>
      </c>
      <c r="AY288" s="543"/>
      <c r="AZ288" s="544">
        <f>IF($BB$3="４週",AX288/4,IF($BB$3="暦月",勤務表!AX288/(勤務表!$BB$8/7),""))</f>
        <v>0</v>
      </c>
      <c r="BA288" s="545"/>
      <c r="BB288" s="389"/>
      <c r="BC288" s="390"/>
      <c r="BD288" s="390"/>
      <c r="BE288" s="390"/>
      <c r="BF288" s="391"/>
    </row>
    <row r="289" spans="2:58" ht="20.25" hidden="1" customHeight="1" x14ac:dyDescent="0.4">
      <c r="B289" s="547">
        <f>B286+1</f>
        <v>90</v>
      </c>
      <c r="C289" s="308"/>
      <c r="D289" s="309"/>
      <c r="E289" s="310"/>
      <c r="F289" s="114"/>
      <c r="G289" s="361"/>
      <c r="H289" s="364"/>
      <c r="I289" s="365"/>
      <c r="J289" s="365"/>
      <c r="K289" s="366"/>
      <c r="L289" s="371"/>
      <c r="M289" s="372"/>
      <c r="N289" s="372"/>
      <c r="O289" s="373"/>
      <c r="P289" s="612" t="s">
        <v>49</v>
      </c>
      <c r="Q289" s="613"/>
      <c r="R289" s="614"/>
      <c r="S289" s="271"/>
      <c r="T289" s="270"/>
      <c r="U289" s="270"/>
      <c r="V289" s="270"/>
      <c r="W289" s="270"/>
      <c r="X289" s="270"/>
      <c r="Y289" s="272"/>
      <c r="Z289" s="271"/>
      <c r="AA289" s="270"/>
      <c r="AB289" s="270"/>
      <c r="AC289" s="270"/>
      <c r="AD289" s="270"/>
      <c r="AE289" s="270"/>
      <c r="AF289" s="272"/>
      <c r="AG289" s="271"/>
      <c r="AH289" s="270"/>
      <c r="AI289" s="270"/>
      <c r="AJ289" s="270"/>
      <c r="AK289" s="270"/>
      <c r="AL289" s="270"/>
      <c r="AM289" s="272"/>
      <c r="AN289" s="271"/>
      <c r="AO289" s="270"/>
      <c r="AP289" s="270"/>
      <c r="AQ289" s="270"/>
      <c r="AR289" s="270"/>
      <c r="AS289" s="270"/>
      <c r="AT289" s="272"/>
      <c r="AU289" s="271"/>
      <c r="AV289" s="270"/>
      <c r="AW289" s="270"/>
      <c r="AX289" s="608"/>
      <c r="AY289" s="609"/>
      <c r="AZ289" s="610"/>
      <c r="BA289" s="611"/>
      <c r="BB289" s="387"/>
      <c r="BC289" s="372"/>
      <c r="BD289" s="372"/>
      <c r="BE289" s="372"/>
      <c r="BF289" s="373"/>
    </row>
    <row r="290" spans="2:58" ht="20.25" hidden="1" customHeight="1" x14ac:dyDescent="0.4">
      <c r="B290" s="547"/>
      <c r="C290" s="311"/>
      <c r="D290" s="312"/>
      <c r="E290" s="313"/>
      <c r="F290" s="92"/>
      <c r="G290" s="362"/>
      <c r="H290" s="367"/>
      <c r="I290" s="365"/>
      <c r="J290" s="365"/>
      <c r="K290" s="366"/>
      <c r="L290" s="374"/>
      <c r="M290" s="375"/>
      <c r="N290" s="375"/>
      <c r="O290" s="376"/>
      <c r="P290" s="532" t="s">
        <v>15</v>
      </c>
      <c r="Q290" s="533"/>
      <c r="R290" s="534"/>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35">
        <f>IF($BB$3="４週",SUM(S290:AT290),IF($BB$3="暦月",SUM(S290:AW290),""))</f>
        <v>0</v>
      </c>
      <c r="AY290" s="536"/>
      <c r="AZ290" s="537">
        <f>IF($BB$3="４週",AX290/4,IF($BB$3="暦月",勤務表!AX290/(勤務表!$BB$8/7),""))</f>
        <v>0</v>
      </c>
      <c r="BA290" s="538"/>
      <c r="BB290" s="388"/>
      <c r="BC290" s="375"/>
      <c r="BD290" s="375"/>
      <c r="BE290" s="375"/>
      <c r="BF290" s="376"/>
    </row>
    <row r="291" spans="2:58" ht="20.25" hidden="1" customHeight="1" x14ac:dyDescent="0.4">
      <c r="B291" s="547"/>
      <c r="C291" s="314"/>
      <c r="D291" s="315"/>
      <c r="E291" s="316"/>
      <c r="F291" s="117">
        <f>C289</f>
        <v>0</v>
      </c>
      <c r="G291" s="410"/>
      <c r="H291" s="367"/>
      <c r="I291" s="365"/>
      <c r="J291" s="365"/>
      <c r="K291" s="366"/>
      <c r="L291" s="411"/>
      <c r="M291" s="390"/>
      <c r="N291" s="390"/>
      <c r="O291" s="391"/>
      <c r="P291" s="539" t="s">
        <v>50</v>
      </c>
      <c r="Q291" s="540"/>
      <c r="R291" s="541"/>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42">
        <f>IF($BB$3="４週",SUM(S291:AT291),IF($BB$3="暦月",SUM(S291:AW291),""))</f>
        <v>0</v>
      </c>
      <c r="AY291" s="543"/>
      <c r="AZ291" s="544">
        <f>IF($BB$3="４週",AX291/4,IF($BB$3="暦月",勤務表!AX291/(勤務表!$BB$8/7),""))</f>
        <v>0</v>
      </c>
      <c r="BA291" s="545"/>
      <c r="BB291" s="389"/>
      <c r="BC291" s="390"/>
      <c r="BD291" s="390"/>
      <c r="BE291" s="390"/>
      <c r="BF291" s="391"/>
    </row>
    <row r="292" spans="2:58" ht="20.25" hidden="1" customHeight="1" x14ac:dyDescent="0.4">
      <c r="B292" s="547">
        <f>B289+1</f>
        <v>91</v>
      </c>
      <c r="C292" s="308"/>
      <c r="D292" s="309"/>
      <c r="E292" s="310"/>
      <c r="F292" s="114"/>
      <c r="G292" s="361"/>
      <c r="H292" s="364"/>
      <c r="I292" s="365"/>
      <c r="J292" s="365"/>
      <c r="K292" s="366"/>
      <c r="L292" s="371"/>
      <c r="M292" s="372"/>
      <c r="N292" s="372"/>
      <c r="O292" s="373"/>
      <c r="P292" s="612" t="s">
        <v>49</v>
      </c>
      <c r="Q292" s="613"/>
      <c r="R292" s="614"/>
      <c r="S292" s="271"/>
      <c r="T292" s="270"/>
      <c r="U292" s="270"/>
      <c r="V292" s="270"/>
      <c r="W292" s="270"/>
      <c r="X292" s="270"/>
      <c r="Y292" s="272"/>
      <c r="Z292" s="271"/>
      <c r="AA292" s="270"/>
      <c r="AB292" s="270"/>
      <c r="AC292" s="270"/>
      <c r="AD292" s="270"/>
      <c r="AE292" s="270"/>
      <c r="AF292" s="272"/>
      <c r="AG292" s="271"/>
      <c r="AH292" s="270"/>
      <c r="AI292" s="270"/>
      <c r="AJ292" s="270"/>
      <c r="AK292" s="270"/>
      <c r="AL292" s="270"/>
      <c r="AM292" s="272"/>
      <c r="AN292" s="271"/>
      <c r="AO292" s="270"/>
      <c r="AP292" s="270"/>
      <c r="AQ292" s="270"/>
      <c r="AR292" s="270"/>
      <c r="AS292" s="270"/>
      <c r="AT292" s="272"/>
      <c r="AU292" s="271"/>
      <c r="AV292" s="270"/>
      <c r="AW292" s="270"/>
      <c r="AX292" s="608"/>
      <c r="AY292" s="609"/>
      <c r="AZ292" s="610"/>
      <c r="BA292" s="611"/>
      <c r="BB292" s="387"/>
      <c r="BC292" s="372"/>
      <c r="BD292" s="372"/>
      <c r="BE292" s="372"/>
      <c r="BF292" s="373"/>
    </row>
    <row r="293" spans="2:58" ht="20.25" hidden="1" customHeight="1" x14ac:dyDescent="0.4">
      <c r="B293" s="547"/>
      <c r="C293" s="311"/>
      <c r="D293" s="312"/>
      <c r="E293" s="313"/>
      <c r="F293" s="92"/>
      <c r="G293" s="362"/>
      <c r="H293" s="367"/>
      <c r="I293" s="365"/>
      <c r="J293" s="365"/>
      <c r="K293" s="366"/>
      <c r="L293" s="374"/>
      <c r="M293" s="375"/>
      <c r="N293" s="375"/>
      <c r="O293" s="376"/>
      <c r="P293" s="532" t="s">
        <v>15</v>
      </c>
      <c r="Q293" s="533"/>
      <c r="R293" s="534"/>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35">
        <f>IF($BB$3="４週",SUM(S293:AT293),IF($BB$3="暦月",SUM(S293:AW293),""))</f>
        <v>0</v>
      </c>
      <c r="AY293" s="536"/>
      <c r="AZ293" s="537">
        <f>IF($BB$3="４週",AX293/4,IF($BB$3="暦月",勤務表!AX293/(勤務表!$BB$8/7),""))</f>
        <v>0</v>
      </c>
      <c r="BA293" s="538"/>
      <c r="BB293" s="388"/>
      <c r="BC293" s="375"/>
      <c r="BD293" s="375"/>
      <c r="BE293" s="375"/>
      <c r="BF293" s="376"/>
    </row>
    <row r="294" spans="2:58" ht="20.25" hidden="1" customHeight="1" x14ac:dyDescent="0.4">
      <c r="B294" s="547"/>
      <c r="C294" s="314"/>
      <c r="D294" s="315"/>
      <c r="E294" s="316"/>
      <c r="F294" s="117">
        <f>C292</f>
        <v>0</v>
      </c>
      <c r="G294" s="410"/>
      <c r="H294" s="367"/>
      <c r="I294" s="365"/>
      <c r="J294" s="365"/>
      <c r="K294" s="366"/>
      <c r="L294" s="411"/>
      <c r="M294" s="390"/>
      <c r="N294" s="390"/>
      <c r="O294" s="391"/>
      <c r="P294" s="539" t="s">
        <v>50</v>
      </c>
      <c r="Q294" s="540"/>
      <c r="R294" s="541"/>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42">
        <f>IF($BB$3="４週",SUM(S294:AT294),IF($BB$3="暦月",SUM(S294:AW294),""))</f>
        <v>0</v>
      </c>
      <c r="AY294" s="543"/>
      <c r="AZ294" s="544">
        <f>IF($BB$3="４週",AX294/4,IF($BB$3="暦月",勤務表!AX294/(勤務表!$BB$8/7),""))</f>
        <v>0</v>
      </c>
      <c r="BA294" s="545"/>
      <c r="BB294" s="389"/>
      <c r="BC294" s="390"/>
      <c r="BD294" s="390"/>
      <c r="BE294" s="390"/>
      <c r="BF294" s="391"/>
    </row>
    <row r="295" spans="2:58" ht="20.25" hidden="1" customHeight="1" x14ac:dyDescent="0.4">
      <c r="B295" s="547">
        <f>B292+1</f>
        <v>92</v>
      </c>
      <c r="C295" s="308"/>
      <c r="D295" s="309"/>
      <c r="E295" s="310"/>
      <c r="F295" s="114"/>
      <c r="G295" s="361"/>
      <c r="H295" s="364"/>
      <c r="I295" s="365"/>
      <c r="J295" s="365"/>
      <c r="K295" s="366"/>
      <c r="L295" s="371"/>
      <c r="M295" s="372"/>
      <c r="N295" s="372"/>
      <c r="O295" s="373"/>
      <c r="P295" s="612" t="s">
        <v>49</v>
      </c>
      <c r="Q295" s="613"/>
      <c r="R295" s="614"/>
      <c r="S295" s="271"/>
      <c r="T295" s="270"/>
      <c r="U295" s="270"/>
      <c r="V295" s="270"/>
      <c r="W295" s="270"/>
      <c r="X295" s="270"/>
      <c r="Y295" s="272"/>
      <c r="Z295" s="271"/>
      <c r="AA295" s="270"/>
      <c r="AB295" s="270"/>
      <c r="AC295" s="270"/>
      <c r="AD295" s="270"/>
      <c r="AE295" s="270"/>
      <c r="AF295" s="272"/>
      <c r="AG295" s="271"/>
      <c r="AH295" s="270"/>
      <c r="AI295" s="270"/>
      <c r="AJ295" s="270"/>
      <c r="AK295" s="270"/>
      <c r="AL295" s="270"/>
      <c r="AM295" s="272"/>
      <c r="AN295" s="271"/>
      <c r="AO295" s="270"/>
      <c r="AP295" s="270"/>
      <c r="AQ295" s="270"/>
      <c r="AR295" s="270"/>
      <c r="AS295" s="270"/>
      <c r="AT295" s="272"/>
      <c r="AU295" s="271"/>
      <c r="AV295" s="270"/>
      <c r="AW295" s="270"/>
      <c r="AX295" s="608"/>
      <c r="AY295" s="609"/>
      <c r="AZ295" s="610"/>
      <c r="BA295" s="611"/>
      <c r="BB295" s="387"/>
      <c r="BC295" s="372"/>
      <c r="BD295" s="372"/>
      <c r="BE295" s="372"/>
      <c r="BF295" s="373"/>
    </row>
    <row r="296" spans="2:58" ht="20.25" hidden="1" customHeight="1" x14ac:dyDescent="0.4">
      <c r="B296" s="547"/>
      <c r="C296" s="311"/>
      <c r="D296" s="312"/>
      <c r="E296" s="313"/>
      <c r="F296" s="92"/>
      <c r="G296" s="362"/>
      <c r="H296" s="367"/>
      <c r="I296" s="365"/>
      <c r="J296" s="365"/>
      <c r="K296" s="366"/>
      <c r="L296" s="374"/>
      <c r="M296" s="375"/>
      <c r="N296" s="375"/>
      <c r="O296" s="376"/>
      <c r="P296" s="532" t="s">
        <v>15</v>
      </c>
      <c r="Q296" s="533"/>
      <c r="R296" s="534"/>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35">
        <f>IF($BB$3="４週",SUM(S296:AT296),IF($BB$3="暦月",SUM(S296:AW296),""))</f>
        <v>0</v>
      </c>
      <c r="AY296" s="536"/>
      <c r="AZ296" s="537">
        <f>IF($BB$3="４週",AX296/4,IF($BB$3="暦月",勤務表!AX296/(勤務表!$BB$8/7),""))</f>
        <v>0</v>
      </c>
      <c r="BA296" s="538"/>
      <c r="BB296" s="388"/>
      <c r="BC296" s="375"/>
      <c r="BD296" s="375"/>
      <c r="BE296" s="375"/>
      <c r="BF296" s="376"/>
    </row>
    <row r="297" spans="2:58" ht="20.25" hidden="1" customHeight="1" x14ac:dyDescent="0.4">
      <c r="B297" s="547"/>
      <c r="C297" s="314"/>
      <c r="D297" s="315"/>
      <c r="E297" s="316"/>
      <c r="F297" s="117">
        <f>C295</f>
        <v>0</v>
      </c>
      <c r="G297" s="410"/>
      <c r="H297" s="367"/>
      <c r="I297" s="365"/>
      <c r="J297" s="365"/>
      <c r="K297" s="366"/>
      <c r="L297" s="411"/>
      <c r="M297" s="390"/>
      <c r="N297" s="390"/>
      <c r="O297" s="391"/>
      <c r="P297" s="539" t="s">
        <v>50</v>
      </c>
      <c r="Q297" s="540"/>
      <c r="R297" s="541"/>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42">
        <f>IF($BB$3="４週",SUM(S297:AT297),IF($BB$3="暦月",SUM(S297:AW297),""))</f>
        <v>0</v>
      </c>
      <c r="AY297" s="543"/>
      <c r="AZ297" s="544">
        <f>IF($BB$3="４週",AX297/4,IF($BB$3="暦月",勤務表!AX297/(勤務表!$BB$8/7),""))</f>
        <v>0</v>
      </c>
      <c r="BA297" s="545"/>
      <c r="BB297" s="389"/>
      <c r="BC297" s="390"/>
      <c r="BD297" s="390"/>
      <c r="BE297" s="390"/>
      <c r="BF297" s="391"/>
    </row>
    <row r="298" spans="2:58" ht="20.25" hidden="1" customHeight="1" x14ac:dyDescent="0.4">
      <c r="B298" s="547">
        <f>B295+1</f>
        <v>93</v>
      </c>
      <c r="C298" s="308"/>
      <c r="D298" s="309"/>
      <c r="E298" s="310"/>
      <c r="F298" s="114"/>
      <c r="G298" s="361"/>
      <c r="H298" s="364"/>
      <c r="I298" s="365"/>
      <c r="J298" s="365"/>
      <c r="K298" s="366"/>
      <c r="L298" s="371"/>
      <c r="M298" s="372"/>
      <c r="N298" s="372"/>
      <c r="O298" s="373"/>
      <c r="P298" s="612" t="s">
        <v>49</v>
      </c>
      <c r="Q298" s="613"/>
      <c r="R298" s="614"/>
      <c r="S298" s="271"/>
      <c r="T298" s="270"/>
      <c r="U298" s="270"/>
      <c r="V298" s="270"/>
      <c r="W298" s="270"/>
      <c r="X298" s="270"/>
      <c r="Y298" s="272"/>
      <c r="Z298" s="271"/>
      <c r="AA298" s="270"/>
      <c r="AB298" s="270"/>
      <c r="AC298" s="270"/>
      <c r="AD298" s="270"/>
      <c r="AE298" s="270"/>
      <c r="AF298" s="272"/>
      <c r="AG298" s="271"/>
      <c r="AH298" s="270"/>
      <c r="AI298" s="270"/>
      <c r="AJ298" s="270"/>
      <c r="AK298" s="270"/>
      <c r="AL298" s="270"/>
      <c r="AM298" s="272"/>
      <c r="AN298" s="271"/>
      <c r="AO298" s="270"/>
      <c r="AP298" s="270"/>
      <c r="AQ298" s="270"/>
      <c r="AR298" s="270"/>
      <c r="AS298" s="270"/>
      <c r="AT298" s="272"/>
      <c r="AU298" s="271"/>
      <c r="AV298" s="270"/>
      <c r="AW298" s="270"/>
      <c r="AX298" s="608"/>
      <c r="AY298" s="609"/>
      <c r="AZ298" s="610"/>
      <c r="BA298" s="611"/>
      <c r="BB298" s="387"/>
      <c r="BC298" s="372"/>
      <c r="BD298" s="372"/>
      <c r="BE298" s="372"/>
      <c r="BF298" s="373"/>
    </row>
    <row r="299" spans="2:58" ht="20.25" hidden="1" customHeight="1" x14ac:dyDescent="0.4">
      <c r="B299" s="547"/>
      <c r="C299" s="311"/>
      <c r="D299" s="312"/>
      <c r="E299" s="313"/>
      <c r="F299" s="92"/>
      <c r="G299" s="362"/>
      <c r="H299" s="367"/>
      <c r="I299" s="365"/>
      <c r="J299" s="365"/>
      <c r="K299" s="366"/>
      <c r="L299" s="374"/>
      <c r="M299" s="375"/>
      <c r="N299" s="375"/>
      <c r="O299" s="376"/>
      <c r="P299" s="532" t="s">
        <v>15</v>
      </c>
      <c r="Q299" s="533"/>
      <c r="R299" s="534"/>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35">
        <f>IF($BB$3="４週",SUM(S299:AT299),IF($BB$3="暦月",SUM(S299:AW299),""))</f>
        <v>0</v>
      </c>
      <c r="AY299" s="536"/>
      <c r="AZ299" s="537">
        <f>IF($BB$3="４週",AX299/4,IF($BB$3="暦月",勤務表!AX299/(勤務表!$BB$8/7),""))</f>
        <v>0</v>
      </c>
      <c r="BA299" s="538"/>
      <c r="BB299" s="388"/>
      <c r="BC299" s="375"/>
      <c r="BD299" s="375"/>
      <c r="BE299" s="375"/>
      <c r="BF299" s="376"/>
    </row>
    <row r="300" spans="2:58" ht="20.25" hidden="1" customHeight="1" x14ac:dyDescent="0.4">
      <c r="B300" s="547"/>
      <c r="C300" s="314"/>
      <c r="D300" s="315"/>
      <c r="E300" s="316"/>
      <c r="F300" s="117">
        <f>C298</f>
        <v>0</v>
      </c>
      <c r="G300" s="410"/>
      <c r="H300" s="367"/>
      <c r="I300" s="365"/>
      <c r="J300" s="365"/>
      <c r="K300" s="366"/>
      <c r="L300" s="411"/>
      <c r="M300" s="390"/>
      <c r="N300" s="390"/>
      <c r="O300" s="391"/>
      <c r="P300" s="539" t="s">
        <v>50</v>
      </c>
      <c r="Q300" s="540"/>
      <c r="R300" s="541"/>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42">
        <f>IF($BB$3="４週",SUM(S300:AT300),IF($BB$3="暦月",SUM(S300:AW300),""))</f>
        <v>0</v>
      </c>
      <c r="AY300" s="543"/>
      <c r="AZ300" s="544">
        <f>IF($BB$3="４週",AX300/4,IF($BB$3="暦月",勤務表!AX300/(勤務表!$BB$8/7),""))</f>
        <v>0</v>
      </c>
      <c r="BA300" s="545"/>
      <c r="BB300" s="389"/>
      <c r="BC300" s="390"/>
      <c r="BD300" s="390"/>
      <c r="BE300" s="390"/>
      <c r="BF300" s="391"/>
    </row>
    <row r="301" spans="2:58" ht="20.25" hidden="1" customHeight="1" x14ac:dyDescent="0.4">
      <c r="B301" s="547">
        <f>B298+1</f>
        <v>94</v>
      </c>
      <c r="C301" s="308"/>
      <c r="D301" s="309"/>
      <c r="E301" s="310"/>
      <c r="F301" s="114"/>
      <c r="G301" s="361"/>
      <c r="H301" s="364"/>
      <c r="I301" s="365"/>
      <c r="J301" s="365"/>
      <c r="K301" s="366"/>
      <c r="L301" s="371"/>
      <c r="M301" s="372"/>
      <c r="N301" s="372"/>
      <c r="O301" s="373"/>
      <c r="P301" s="612" t="s">
        <v>49</v>
      </c>
      <c r="Q301" s="613"/>
      <c r="R301" s="614"/>
      <c r="S301" s="271"/>
      <c r="T301" s="270"/>
      <c r="U301" s="270"/>
      <c r="V301" s="270"/>
      <c r="W301" s="270"/>
      <c r="X301" s="270"/>
      <c r="Y301" s="272"/>
      <c r="Z301" s="271"/>
      <c r="AA301" s="270"/>
      <c r="AB301" s="270"/>
      <c r="AC301" s="270"/>
      <c r="AD301" s="270"/>
      <c r="AE301" s="270"/>
      <c r="AF301" s="272"/>
      <c r="AG301" s="271"/>
      <c r="AH301" s="270"/>
      <c r="AI301" s="270"/>
      <c r="AJ301" s="270"/>
      <c r="AK301" s="270"/>
      <c r="AL301" s="270"/>
      <c r="AM301" s="272"/>
      <c r="AN301" s="271"/>
      <c r="AO301" s="270"/>
      <c r="AP301" s="270"/>
      <c r="AQ301" s="270"/>
      <c r="AR301" s="270"/>
      <c r="AS301" s="270"/>
      <c r="AT301" s="272"/>
      <c r="AU301" s="271"/>
      <c r="AV301" s="270"/>
      <c r="AW301" s="270"/>
      <c r="AX301" s="608"/>
      <c r="AY301" s="609"/>
      <c r="AZ301" s="610"/>
      <c r="BA301" s="611"/>
      <c r="BB301" s="387"/>
      <c r="BC301" s="372"/>
      <c r="BD301" s="372"/>
      <c r="BE301" s="372"/>
      <c r="BF301" s="373"/>
    </row>
    <row r="302" spans="2:58" ht="20.25" hidden="1" customHeight="1" x14ac:dyDescent="0.4">
      <c r="B302" s="547"/>
      <c r="C302" s="311"/>
      <c r="D302" s="312"/>
      <c r="E302" s="313"/>
      <c r="F302" s="92"/>
      <c r="G302" s="362"/>
      <c r="H302" s="367"/>
      <c r="I302" s="365"/>
      <c r="J302" s="365"/>
      <c r="K302" s="366"/>
      <c r="L302" s="374"/>
      <c r="M302" s="375"/>
      <c r="N302" s="375"/>
      <c r="O302" s="376"/>
      <c r="P302" s="532" t="s">
        <v>15</v>
      </c>
      <c r="Q302" s="533"/>
      <c r="R302" s="534"/>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35">
        <f>IF($BB$3="４週",SUM(S302:AT302),IF($BB$3="暦月",SUM(S302:AW302),""))</f>
        <v>0</v>
      </c>
      <c r="AY302" s="536"/>
      <c r="AZ302" s="537">
        <f>IF($BB$3="４週",AX302/4,IF($BB$3="暦月",勤務表!AX302/(勤務表!$BB$8/7),""))</f>
        <v>0</v>
      </c>
      <c r="BA302" s="538"/>
      <c r="BB302" s="388"/>
      <c r="BC302" s="375"/>
      <c r="BD302" s="375"/>
      <c r="BE302" s="375"/>
      <c r="BF302" s="376"/>
    </row>
    <row r="303" spans="2:58" ht="20.25" hidden="1" customHeight="1" x14ac:dyDescent="0.4">
      <c r="B303" s="547"/>
      <c r="C303" s="314"/>
      <c r="D303" s="315"/>
      <c r="E303" s="316"/>
      <c r="F303" s="117">
        <f>C301</f>
        <v>0</v>
      </c>
      <c r="G303" s="410"/>
      <c r="H303" s="367"/>
      <c r="I303" s="365"/>
      <c r="J303" s="365"/>
      <c r="K303" s="366"/>
      <c r="L303" s="411"/>
      <c r="M303" s="390"/>
      <c r="N303" s="390"/>
      <c r="O303" s="391"/>
      <c r="P303" s="539" t="s">
        <v>50</v>
      </c>
      <c r="Q303" s="540"/>
      <c r="R303" s="541"/>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42">
        <f>IF($BB$3="４週",SUM(S303:AT303),IF($BB$3="暦月",SUM(S303:AW303),""))</f>
        <v>0</v>
      </c>
      <c r="AY303" s="543"/>
      <c r="AZ303" s="544">
        <f>IF($BB$3="４週",AX303/4,IF($BB$3="暦月",勤務表!AX303/(勤務表!$BB$8/7),""))</f>
        <v>0</v>
      </c>
      <c r="BA303" s="545"/>
      <c r="BB303" s="389"/>
      <c r="BC303" s="390"/>
      <c r="BD303" s="390"/>
      <c r="BE303" s="390"/>
      <c r="BF303" s="391"/>
    </row>
    <row r="304" spans="2:58" ht="20.25" hidden="1" customHeight="1" x14ac:dyDescent="0.4">
      <c r="B304" s="547">
        <f>B301+1</f>
        <v>95</v>
      </c>
      <c r="C304" s="308"/>
      <c r="D304" s="309"/>
      <c r="E304" s="310"/>
      <c r="F304" s="114"/>
      <c r="G304" s="361"/>
      <c r="H304" s="364"/>
      <c r="I304" s="365"/>
      <c r="J304" s="365"/>
      <c r="K304" s="366"/>
      <c r="L304" s="371"/>
      <c r="M304" s="372"/>
      <c r="N304" s="372"/>
      <c r="O304" s="373"/>
      <c r="P304" s="612" t="s">
        <v>49</v>
      </c>
      <c r="Q304" s="613"/>
      <c r="R304" s="614"/>
      <c r="S304" s="271"/>
      <c r="T304" s="270"/>
      <c r="U304" s="270"/>
      <c r="V304" s="270"/>
      <c r="W304" s="270"/>
      <c r="X304" s="270"/>
      <c r="Y304" s="272"/>
      <c r="Z304" s="271"/>
      <c r="AA304" s="270"/>
      <c r="AB304" s="270"/>
      <c r="AC304" s="270"/>
      <c r="AD304" s="270"/>
      <c r="AE304" s="270"/>
      <c r="AF304" s="272"/>
      <c r="AG304" s="271"/>
      <c r="AH304" s="270"/>
      <c r="AI304" s="270"/>
      <c r="AJ304" s="270"/>
      <c r="AK304" s="270"/>
      <c r="AL304" s="270"/>
      <c r="AM304" s="272"/>
      <c r="AN304" s="271"/>
      <c r="AO304" s="270"/>
      <c r="AP304" s="270"/>
      <c r="AQ304" s="270"/>
      <c r="AR304" s="270"/>
      <c r="AS304" s="270"/>
      <c r="AT304" s="272"/>
      <c r="AU304" s="271"/>
      <c r="AV304" s="270"/>
      <c r="AW304" s="270"/>
      <c r="AX304" s="608"/>
      <c r="AY304" s="609"/>
      <c r="AZ304" s="610"/>
      <c r="BA304" s="611"/>
      <c r="BB304" s="387"/>
      <c r="BC304" s="372"/>
      <c r="BD304" s="372"/>
      <c r="BE304" s="372"/>
      <c r="BF304" s="373"/>
    </row>
    <row r="305" spans="2:58" ht="20.25" hidden="1" customHeight="1" x14ac:dyDescent="0.4">
      <c r="B305" s="547"/>
      <c r="C305" s="311"/>
      <c r="D305" s="312"/>
      <c r="E305" s="313"/>
      <c r="F305" s="92"/>
      <c r="G305" s="362"/>
      <c r="H305" s="367"/>
      <c r="I305" s="365"/>
      <c r="J305" s="365"/>
      <c r="K305" s="366"/>
      <c r="L305" s="374"/>
      <c r="M305" s="375"/>
      <c r="N305" s="375"/>
      <c r="O305" s="376"/>
      <c r="P305" s="532" t="s">
        <v>15</v>
      </c>
      <c r="Q305" s="533"/>
      <c r="R305" s="534"/>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35">
        <f>IF($BB$3="４週",SUM(S305:AT305),IF($BB$3="暦月",SUM(S305:AW305),""))</f>
        <v>0</v>
      </c>
      <c r="AY305" s="536"/>
      <c r="AZ305" s="537">
        <f>IF($BB$3="４週",AX305/4,IF($BB$3="暦月",勤務表!AX305/(勤務表!$BB$8/7),""))</f>
        <v>0</v>
      </c>
      <c r="BA305" s="538"/>
      <c r="BB305" s="388"/>
      <c r="BC305" s="375"/>
      <c r="BD305" s="375"/>
      <c r="BE305" s="375"/>
      <c r="BF305" s="376"/>
    </row>
    <row r="306" spans="2:58" ht="20.25" hidden="1" customHeight="1" x14ac:dyDescent="0.4">
      <c r="B306" s="547"/>
      <c r="C306" s="314"/>
      <c r="D306" s="315"/>
      <c r="E306" s="316"/>
      <c r="F306" s="117">
        <f>C304</f>
        <v>0</v>
      </c>
      <c r="G306" s="410"/>
      <c r="H306" s="367"/>
      <c r="I306" s="365"/>
      <c r="J306" s="365"/>
      <c r="K306" s="366"/>
      <c r="L306" s="411"/>
      <c r="M306" s="390"/>
      <c r="N306" s="390"/>
      <c r="O306" s="391"/>
      <c r="P306" s="539" t="s">
        <v>50</v>
      </c>
      <c r="Q306" s="540"/>
      <c r="R306" s="541"/>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42">
        <f>IF($BB$3="４週",SUM(S306:AT306),IF($BB$3="暦月",SUM(S306:AW306),""))</f>
        <v>0</v>
      </c>
      <c r="AY306" s="543"/>
      <c r="AZ306" s="544">
        <f>IF($BB$3="４週",AX306/4,IF($BB$3="暦月",勤務表!AX306/(勤務表!$BB$8/7),""))</f>
        <v>0</v>
      </c>
      <c r="BA306" s="545"/>
      <c r="BB306" s="389"/>
      <c r="BC306" s="390"/>
      <c r="BD306" s="390"/>
      <c r="BE306" s="390"/>
      <c r="BF306" s="391"/>
    </row>
    <row r="307" spans="2:58" ht="20.25" hidden="1" customHeight="1" x14ac:dyDescent="0.4">
      <c r="B307" s="547">
        <f>B304+1</f>
        <v>96</v>
      </c>
      <c r="C307" s="308"/>
      <c r="D307" s="309"/>
      <c r="E307" s="310"/>
      <c r="F307" s="114"/>
      <c r="G307" s="361"/>
      <c r="H307" s="364"/>
      <c r="I307" s="365"/>
      <c r="J307" s="365"/>
      <c r="K307" s="366"/>
      <c r="L307" s="371"/>
      <c r="M307" s="372"/>
      <c r="N307" s="372"/>
      <c r="O307" s="373"/>
      <c r="P307" s="612" t="s">
        <v>49</v>
      </c>
      <c r="Q307" s="613"/>
      <c r="R307" s="614"/>
      <c r="S307" s="271"/>
      <c r="T307" s="270"/>
      <c r="U307" s="270"/>
      <c r="V307" s="270"/>
      <c r="W307" s="270"/>
      <c r="X307" s="270"/>
      <c r="Y307" s="272"/>
      <c r="Z307" s="271"/>
      <c r="AA307" s="270"/>
      <c r="AB307" s="270"/>
      <c r="AC307" s="270"/>
      <c r="AD307" s="270"/>
      <c r="AE307" s="270"/>
      <c r="AF307" s="272"/>
      <c r="AG307" s="271"/>
      <c r="AH307" s="270"/>
      <c r="AI307" s="270"/>
      <c r="AJ307" s="270"/>
      <c r="AK307" s="270"/>
      <c r="AL307" s="270"/>
      <c r="AM307" s="272"/>
      <c r="AN307" s="271"/>
      <c r="AO307" s="270"/>
      <c r="AP307" s="270"/>
      <c r="AQ307" s="270"/>
      <c r="AR307" s="270"/>
      <c r="AS307" s="270"/>
      <c r="AT307" s="272"/>
      <c r="AU307" s="271"/>
      <c r="AV307" s="270"/>
      <c r="AW307" s="270"/>
      <c r="AX307" s="608"/>
      <c r="AY307" s="609"/>
      <c r="AZ307" s="610"/>
      <c r="BA307" s="611"/>
      <c r="BB307" s="387"/>
      <c r="BC307" s="372"/>
      <c r="BD307" s="372"/>
      <c r="BE307" s="372"/>
      <c r="BF307" s="373"/>
    </row>
    <row r="308" spans="2:58" ht="20.25" hidden="1" customHeight="1" x14ac:dyDescent="0.4">
      <c r="B308" s="547"/>
      <c r="C308" s="311"/>
      <c r="D308" s="312"/>
      <c r="E308" s="313"/>
      <c r="F308" s="92"/>
      <c r="G308" s="362"/>
      <c r="H308" s="367"/>
      <c r="I308" s="365"/>
      <c r="J308" s="365"/>
      <c r="K308" s="366"/>
      <c r="L308" s="374"/>
      <c r="M308" s="375"/>
      <c r="N308" s="375"/>
      <c r="O308" s="376"/>
      <c r="P308" s="532" t="s">
        <v>15</v>
      </c>
      <c r="Q308" s="533"/>
      <c r="R308" s="534"/>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35">
        <f>IF($BB$3="４週",SUM(S308:AT308),IF($BB$3="暦月",SUM(S308:AW308),""))</f>
        <v>0</v>
      </c>
      <c r="AY308" s="536"/>
      <c r="AZ308" s="537">
        <f>IF($BB$3="４週",AX308/4,IF($BB$3="暦月",勤務表!AX308/(勤務表!$BB$8/7),""))</f>
        <v>0</v>
      </c>
      <c r="BA308" s="538"/>
      <c r="BB308" s="388"/>
      <c r="BC308" s="375"/>
      <c r="BD308" s="375"/>
      <c r="BE308" s="375"/>
      <c r="BF308" s="376"/>
    </row>
    <row r="309" spans="2:58" ht="20.25" hidden="1" customHeight="1" x14ac:dyDescent="0.4">
      <c r="B309" s="547"/>
      <c r="C309" s="314"/>
      <c r="D309" s="315"/>
      <c r="E309" s="316"/>
      <c r="F309" s="117">
        <f>C307</f>
        <v>0</v>
      </c>
      <c r="G309" s="410"/>
      <c r="H309" s="367"/>
      <c r="I309" s="365"/>
      <c r="J309" s="365"/>
      <c r="K309" s="366"/>
      <c r="L309" s="411"/>
      <c r="M309" s="390"/>
      <c r="N309" s="390"/>
      <c r="O309" s="391"/>
      <c r="P309" s="539" t="s">
        <v>50</v>
      </c>
      <c r="Q309" s="540"/>
      <c r="R309" s="541"/>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42">
        <f>IF($BB$3="４週",SUM(S309:AT309),IF($BB$3="暦月",SUM(S309:AW309),""))</f>
        <v>0</v>
      </c>
      <c r="AY309" s="543"/>
      <c r="AZ309" s="544">
        <f>IF($BB$3="４週",AX309/4,IF($BB$3="暦月",勤務表!AX309/(勤務表!$BB$8/7),""))</f>
        <v>0</v>
      </c>
      <c r="BA309" s="545"/>
      <c r="BB309" s="389"/>
      <c r="BC309" s="390"/>
      <c r="BD309" s="390"/>
      <c r="BE309" s="390"/>
      <c r="BF309" s="391"/>
    </row>
    <row r="310" spans="2:58" ht="20.25" hidden="1" customHeight="1" x14ac:dyDescent="0.4">
      <c r="B310" s="547">
        <f>B307+1</f>
        <v>97</v>
      </c>
      <c r="C310" s="308"/>
      <c r="D310" s="309"/>
      <c r="E310" s="310"/>
      <c r="F310" s="114"/>
      <c r="G310" s="361"/>
      <c r="H310" s="364"/>
      <c r="I310" s="365"/>
      <c r="J310" s="365"/>
      <c r="K310" s="366"/>
      <c r="L310" s="371"/>
      <c r="M310" s="372"/>
      <c r="N310" s="372"/>
      <c r="O310" s="373"/>
      <c r="P310" s="612" t="s">
        <v>49</v>
      </c>
      <c r="Q310" s="613"/>
      <c r="R310" s="614"/>
      <c r="S310" s="271"/>
      <c r="T310" s="270"/>
      <c r="U310" s="270"/>
      <c r="V310" s="270"/>
      <c r="W310" s="270"/>
      <c r="X310" s="270"/>
      <c r="Y310" s="272"/>
      <c r="Z310" s="271"/>
      <c r="AA310" s="270"/>
      <c r="AB310" s="270"/>
      <c r="AC310" s="270"/>
      <c r="AD310" s="270"/>
      <c r="AE310" s="270"/>
      <c r="AF310" s="272"/>
      <c r="AG310" s="271"/>
      <c r="AH310" s="270"/>
      <c r="AI310" s="270"/>
      <c r="AJ310" s="270"/>
      <c r="AK310" s="270"/>
      <c r="AL310" s="270"/>
      <c r="AM310" s="272"/>
      <c r="AN310" s="271"/>
      <c r="AO310" s="270"/>
      <c r="AP310" s="270"/>
      <c r="AQ310" s="270"/>
      <c r="AR310" s="270"/>
      <c r="AS310" s="270"/>
      <c r="AT310" s="272"/>
      <c r="AU310" s="271"/>
      <c r="AV310" s="270"/>
      <c r="AW310" s="270"/>
      <c r="AX310" s="608"/>
      <c r="AY310" s="609"/>
      <c r="AZ310" s="610"/>
      <c r="BA310" s="611"/>
      <c r="BB310" s="387"/>
      <c r="BC310" s="372"/>
      <c r="BD310" s="372"/>
      <c r="BE310" s="372"/>
      <c r="BF310" s="373"/>
    </row>
    <row r="311" spans="2:58" ht="20.25" hidden="1" customHeight="1" x14ac:dyDescent="0.4">
      <c r="B311" s="547"/>
      <c r="C311" s="311"/>
      <c r="D311" s="312"/>
      <c r="E311" s="313"/>
      <c r="F311" s="92"/>
      <c r="G311" s="362"/>
      <c r="H311" s="367"/>
      <c r="I311" s="365"/>
      <c r="J311" s="365"/>
      <c r="K311" s="366"/>
      <c r="L311" s="374"/>
      <c r="M311" s="375"/>
      <c r="N311" s="375"/>
      <c r="O311" s="376"/>
      <c r="P311" s="532" t="s">
        <v>15</v>
      </c>
      <c r="Q311" s="533"/>
      <c r="R311" s="534"/>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35">
        <f>IF($BB$3="４週",SUM(S311:AT311),IF($BB$3="暦月",SUM(S311:AW311),""))</f>
        <v>0</v>
      </c>
      <c r="AY311" s="536"/>
      <c r="AZ311" s="537">
        <f>IF($BB$3="４週",AX311/4,IF($BB$3="暦月",勤務表!AX311/(勤務表!$BB$8/7),""))</f>
        <v>0</v>
      </c>
      <c r="BA311" s="538"/>
      <c r="BB311" s="388"/>
      <c r="BC311" s="375"/>
      <c r="BD311" s="375"/>
      <c r="BE311" s="375"/>
      <c r="BF311" s="376"/>
    </row>
    <row r="312" spans="2:58" ht="20.25" hidden="1" customHeight="1" x14ac:dyDescent="0.4">
      <c r="B312" s="547"/>
      <c r="C312" s="314"/>
      <c r="D312" s="315"/>
      <c r="E312" s="316"/>
      <c r="F312" s="117">
        <f>C310</f>
        <v>0</v>
      </c>
      <c r="G312" s="410"/>
      <c r="H312" s="367"/>
      <c r="I312" s="365"/>
      <c r="J312" s="365"/>
      <c r="K312" s="366"/>
      <c r="L312" s="411"/>
      <c r="M312" s="390"/>
      <c r="N312" s="390"/>
      <c r="O312" s="391"/>
      <c r="P312" s="539" t="s">
        <v>50</v>
      </c>
      <c r="Q312" s="540"/>
      <c r="R312" s="541"/>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42">
        <f>IF($BB$3="４週",SUM(S312:AT312),IF($BB$3="暦月",SUM(S312:AW312),""))</f>
        <v>0</v>
      </c>
      <c r="AY312" s="543"/>
      <c r="AZ312" s="544">
        <f>IF($BB$3="４週",AX312/4,IF($BB$3="暦月",勤務表!AX312/(勤務表!$BB$8/7),""))</f>
        <v>0</v>
      </c>
      <c r="BA312" s="545"/>
      <c r="BB312" s="389"/>
      <c r="BC312" s="390"/>
      <c r="BD312" s="390"/>
      <c r="BE312" s="390"/>
      <c r="BF312" s="391"/>
    </row>
    <row r="313" spans="2:58" ht="20.25" hidden="1" customHeight="1" x14ac:dyDescent="0.4">
      <c r="B313" s="547">
        <f>B310+1</f>
        <v>98</v>
      </c>
      <c r="C313" s="308"/>
      <c r="D313" s="309"/>
      <c r="E313" s="310"/>
      <c r="F313" s="114"/>
      <c r="G313" s="361"/>
      <c r="H313" s="364"/>
      <c r="I313" s="365"/>
      <c r="J313" s="365"/>
      <c r="K313" s="366"/>
      <c r="L313" s="371"/>
      <c r="M313" s="372"/>
      <c r="N313" s="372"/>
      <c r="O313" s="373"/>
      <c r="P313" s="612" t="s">
        <v>49</v>
      </c>
      <c r="Q313" s="613"/>
      <c r="R313" s="614"/>
      <c r="S313" s="271"/>
      <c r="T313" s="270"/>
      <c r="U313" s="270"/>
      <c r="V313" s="270"/>
      <c r="W313" s="270"/>
      <c r="X313" s="270"/>
      <c r="Y313" s="272"/>
      <c r="Z313" s="271"/>
      <c r="AA313" s="270"/>
      <c r="AB313" s="270"/>
      <c r="AC313" s="270"/>
      <c r="AD313" s="270"/>
      <c r="AE313" s="270"/>
      <c r="AF313" s="272"/>
      <c r="AG313" s="271"/>
      <c r="AH313" s="270"/>
      <c r="AI313" s="270"/>
      <c r="AJ313" s="270"/>
      <c r="AK313" s="270"/>
      <c r="AL313" s="270"/>
      <c r="AM313" s="272"/>
      <c r="AN313" s="271"/>
      <c r="AO313" s="270"/>
      <c r="AP313" s="270"/>
      <c r="AQ313" s="270"/>
      <c r="AR313" s="270"/>
      <c r="AS313" s="270"/>
      <c r="AT313" s="272"/>
      <c r="AU313" s="271"/>
      <c r="AV313" s="270"/>
      <c r="AW313" s="270"/>
      <c r="AX313" s="608"/>
      <c r="AY313" s="609"/>
      <c r="AZ313" s="610"/>
      <c r="BA313" s="611"/>
      <c r="BB313" s="387"/>
      <c r="BC313" s="372"/>
      <c r="BD313" s="372"/>
      <c r="BE313" s="372"/>
      <c r="BF313" s="373"/>
    </row>
    <row r="314" spans="2:58" ht="20.25" hidden="1" customHeight="1" x14ac:dyDescent="0.4">
      <c r="B314" s="547"/>
      <c r="C314" s="311"/>
      <c r="D314" s="312"/>
      <c r="E314" s="313"/>
      <c r="F314" s="92"/>
      <c r="G314" s="362"/>
      <c r="H314" s="367"/>
      <c r="I314" s="365"/>
      <c r="J314" s="365"/>
      <c r="K314" s="366"/>
      <c r="L314" s="374"/>
      <c r="M314" s="375"/>
      <c r="N314" s="375"/>
      <c r="O314" s="376"/>
      <c r="P314" s="532" t="s">
        <v>15</v>
      </c>
      <c r="Q314" s="533"/>
      <c r="R314" s="534"/>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35">
        <f>IF($BB$3="４週",SUM(S314:AT314),IF($BB$3="暦月",SUM(S314:AW314),""))</f>
        <v>0</v>
      </c>
      <c r="AY314" s="536"/>
      <c r="AZ314" s="537">
        <f>IF($BB$3="４週",AX314/4,IF($BB$3="暦月",勤務表!AX314/(勤務表!$BB$8/7),""))</f>
        <v>0</v>
      </c>
      <c r="BA314" s="538"/>
      <c r="BB314" s="388"/>
      <c r="BC314" s="375"/>
      <c r="BD314" s="375"/>
      <c r="BE314" s="375"/>
      <c r="BF314" s="376"/>
    </row>
    <row r="315" spans="2:58" ht="20.25" hidden="1" customHeight="1" x14ac:dyDescent="0.4">
      <c r="B315" s="547"/>
      <c r="C315" s="314"/>
      <c r="D315" s="315"/>
      <c r="E315" s="316"/>
      <c r="F315" s="117">
        <f>C313</f>
        <v>0</v>
      </c>
      <c r="G315" s="410"/>
      <c r="H315" s="367"/>
      <c r="I315" s="365"/>
      <c r="J315" s="365"/>
      <c r="K315" s="366"/>
      <c r="L315" s="411"/>
      <c r="M315" s="390"/>
      <c r="N315" s="390"/>
      <c r="O315" s="391"/>
      <c r="P315" s="539" t="s">
        <v>50</v>
      </c>
      <c r="Q315" s="540"/>
      <c r="R315" s="541"/>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42">
        <f>IF($BB$3="４週",SUM(S315:AT315),IF($BB$3="暦月",SUM(S315:AW315),""))</f>
        <v>0</v>
      </c>
      <c r="AY315" s="543"/>
      <c r="AZ315" s="544">
        <f>IF($BB$3="４週",AX315/4,IF($BB$3="暦月",勤務表!AX315/(勤務表!$BB$8/7),""))</f>
        <v>0</v>
      </c>
      <c r="BA315" s="545"/>
      <c r="BB315" s="389"/>
      <c r="BC315" s="390"/>
      <c r="BD315" s="390"/>
      <c r="BE315" s="390"/>
      <c r="BF315" s="391"/>
    </row>
    <row r="316" spans="2:58" ht="20.25" hidden="1" customHeight="1" x14ac:dyDescent="0.4">
      <c r="B316" s="547">
        <f>B313+1</f>
        <v>99</v>
      </c>
      <c r="C316" s="308"/>
      <c r="D316" s="309"/>
      <c r="E316" s="310"/>
      <c r="F316" s="114"/>
      <c r="G316" s="361"/>
      <c r="H316" s="364"/>
      <c r="I316" s="365"/>
      <c r="J316" s="365"/>
      <c r="K316" s="366"/>
      <c r="L316" s="371"/>
      <c r="M316" s="372"/>
      <c r="N316" s="372"/>
      <c r="O316" s="373"/>
      <c r="P316" s="612" t="s">
        <v>49</v>
      </c>
      <c r="Q316" s="613"/>
      <c r="R316" s="614"/>
      <c r="S316" s="271"/>
      <c r="T316" s="270"/>
      <c r="U316" s="270"/>
      <c r="V316" s="270"/>
      <c r="W316" s="270"/>
      <c r="X316" s="270"/>
      <c r="Y316" s="272"/>
      <c r="Z316" s="271"/>
      <c r="AA316" s="270"/>
      <c r="AB316" s="270"/>
      <c r="AC316" s="270"/>
      <c r="AD316" s="270"/>
      <c r="AE316" s="270"/>
      <c r="AF316" s="272"/>
      <c r="AG316" s="271"/>
      <c r="AH316" s="270"/>
      <c r="AI316" s="270"/>
      <c r="AJ316" s="270"/>
      <c r="AK316" s="270"/>
      <c r="AL316" s="270"/>
      <c r="AM316" s="272"/>
      <c r="AN316" s="271"/>
      <c r="AO316" s="270"/>
      <c r="AP316" s="270"/>
      <c r="AQ316" s="270"/>
      <c r="AR316" s="270"/>
      <c r="AS316" s="270"/>
      <c r="AT316" s="272"/>
      <c r="AU316" s="271"/>
      <c r="AV316" s="270"/>
      <c r="AW316" s="270"/>
      <c r="AX316" s="608"/>
      <c r="AY316" s="609"/>
      <c r="AZ316" s="610"/>
      <c r="BA316" s="611"/>
      <c r="BB316" s="387"/>
      <c r="BC316" s="372"/>
      <c r="BD316" s="372"/>
      <c r="BE316" s="372"/>
      <c r="BF316" s="373"/>
    </row>
    <row r="317" spans="2:58" ht="20.25" hidden="1" customHeight="1" x14ac:dyDescent="0.4">
      <c r="B317" s="547"/>
      <c r="C317" s="311"/>
      <c r="D317" s="312"/>
      <c r="E317" s="313"/>
      <c r="F317" s="92"/>
      <c r="G317" s="362"/>
      <c r="H317" s="367"/>
      <c r="I317" s="365"/>
      <c r="J317" s="365"/>
      <c r="K317" s="366"/>
      <c r="L317" s="374"/>
      <c r="M317" s="375"/>
      <c r="N317" s="375"/>
      <c r="O317" s="376"/>
      <c r="P317" s="532" t="s">
        <v>15</v>
      </c>
      <c r="Q317" s="533"/>
      <c r="R317" s="534"/>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35">
        <f>IF($BB$3="４週",SUM(S317:AT317),IF($BB$3="暦月",SUM(S317:AW317),""))</f>
        <v>0</v>
      </c>
      <c r="AY317" s="536"/>
      <c r="AZ317" s="537">
        <f>IF($BB$3="４週",AX317/4,IF($BB$3="暦月",勤務表!AX317/(勤務表!$BB$8/7),""))</f>
        <v>0</v>
      </c>
      <c r="BA317" s="538"/>
      <c r="BB317" s="388"/>
      <c r="BC317" s="375"/>
      <c r="BD317" s="375"/>
      <c r="BE317" s="375"/>
      <c r="BF317" s="376"/>
    </row>
    <row r="318" spans="2:58" ht="20.25" hidden="1" customHeight="1" x14ac:dyDescent="0.4">
      <c r="B318" s="547"/>
      <c r="C318" s="314"/>
      <c r="D318" s="315"/>
      <c r="E318" s="316"/>
      <c r="F318" s="117">
        <f>C316</f>
        <v>0</v>
      </c>
      <c r="G318" s="410"/>
      <c r="H318" s="367"/>
      <c r="I318" s="365"/>
      <c r="J318" s="365"/>
      <c r="K318" s="366"/>
      <c r="L318" s="411"/>
      <c r="M318" s="390"/>
      <c r="N318" s="390"/>
      <c r="O318" s="391"/>
      <c r="P318" s="539" t="s">
        <v>50</v>
      </c>
      <c r="Q318" s="540"/>
      <c r="R318" s="541"/>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42">
        <f>IF($BB$3="４週",SUM(S318:AT318),IF($BB$3="暦月",SUM(S318:AW318),""))</f>
        <v>0</v>
      </c>
      <c r="AY318" s="543"/>
      <c r="AZ318" s="544">
        <f>IF($BB$3="４週",AX318/4,IF($BB$3="暦月",勤務表!AX318/(勤務表!$BB$8/7),""))</f>
        <v>0</v>
      </c>
      <c r="BA318" s="545"/>
      <c r="BB318" s="389"/>
      <c r="BC318" s="390"/>
      <c r="BD318" s="390"/>
      <c r="BE318" s="390"/>
      <c r="BF318" s="391"/>
    </row>
    <row r="319" spans="2:58" ht="20.25" hidden="1" customHeight="1" x14ac:dyDescent="0.4">
      <c r="B319" s="547">
        <f>B316+1</f>
        <v>100</v>
      </c>
      <c r="C319" s="308"/>
      <c r="D319" s="309"/>
      <c r="E319" s="310"/>
      <c r="F319" s="114"/>
      <c r="G319" s="361"/>
      <c r="H319" s="364"/>
      <c r="I319" s="365"/>
      <c r="J319" s="365"/>
      <c r="K319" s="366"/>
      <c r="L319" s="371"/>
      <c r="M319" s="372"/>
      <c r="N319" s="372"/>
      <c r="O319" s="373"/>
      <c r="P319" s="612" t="s">
        <v>49</v>
      </c>
      <c r="Q319" s="613"/>
      <c r="R319" s="614"/>
      <c r="S319" s="271"/>
      <c r="T319" s="270"/>
      <c r="U319" s="270"/>
      <c r="V319" s="270"/>
      <c r="W319" s="270"/>
      <c r="X319" s="270"/>
      <c r="Y319" s="272"/>
      <c r="Z319" s="271"/>
      <c r="AA319" s="270"/>
      <c r="AB319" s="270"/>
      <c r="AC319" s="270"/>
      <c r="AD319" s="270"/>
      <c r="AE319" s="270"/>
      <c r="AF319" s="272"/>
      <c r="AG319" s="271"/>
      <c r="AH319" s="270"/>
      <c r="AI319" s="270"/>
      <c r="AJ319" s="270"/>
      <c r="AK319" s="270"/>
      <c r="AL319" s="270"/>
      <c r="AM319" s="272"/>
      <c r="AN319" s="271"/>
      <c r="AO319" s="270"/>
      <c r="AP319" s="270"/>
      <c r="AQ319" s="270"/>
      <c r="AR319" s="270"/>
      <c r="AS319" s="270"/>
      <c r="AT319" s="272"/>
      <c r="AU319" s="271"/>
      <c r="AV319" s="270"/>
      <c r="AW319" s="270"/>
      <c r="AX319" s="608"/>
      <c r="AY319" s="609"/>
      <c r="AZ319" s="610"/>
      <c r="BA319" s="611"/>
      <c r="BB319" s="387"/>
      <c r="BC319" s="372"/>
      <c r="BD319" s="372"/>
      <c r="BE319" s="372"/>
      <c r="BF319" s="373"/>
    </row>
    <row r="320" spans="2:58" ht="20.25" hidden="1" customHeight="1" x14ac:dyDescent="0.4">
      <c r="B320" s="547"/>
      <c r="C320" s="311"/>
      <c r="D320" s="312"/>
      <c r="E320" s="313"/>
      <c r="F320" s="92"/>
      <c r="G320" s="362"/>
      <c r="H320" s="367"/>
      <c r="I320" s="365"/>
      <c r="J320" s="365"/>
      <c r="K320" s="366"/>
      <c r="L320" s="374"/>
      <c r="M320" s="375"/>
      <c r="N320" s="375"/>
      <c r="O320" s="376"/>
      <c r="P320" s="532" t="s">
        <v>15</v>
      </c>
      <c r="Q320" s="533"/>
      <c r="R320" s="534"/>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35">
        <f>IF($BB$3="４週",SUM(S320:AT320),IF($BB$3="暦月",SUM(S320:AW320),""))</f>
        <v>0</v>
      </c>
      <c r="AY320" s="536"/>
      <c r="AZ320" s="537">
        <f>IF($BB$3="４週",AX320/4,IF($BB$3="暦月",勤務表!AX320/(勤務表!$BB$8/7),""))</f>
        <v>0</v>
      </c>
      <c r="BA320" s="538"/>
      <c r="BB320" s="388"/>
      <c r="BC320" s="375"/>
      <c r="BD320" s="375"/>
      <c r="BE320" s="375"/>
      <c r="BF320" s="376"/>
    </row>
    <row r="321" spans="1:73" ht="20.25" hidden="1" customHeight="1" thickBot="1" x14ac:dyDescent="0.45">
      <c r="B321" s="547"/>
      <c r="C321" s="314"/>
      <c r="D321" s="315"/>
      <c r="E321" s="316"/>
      <c r="F321" s="117">
        <f>C319</f>
        <v>0</v>
      </c>
      <c r="G321" s="410"/>
      <c r="H321" s="367"/>
      <c r="I321" s="365"/>
      <c r="J321" s="365"/>
      <c r="K321" s="366"/>
      <c r="L321" s="411"/>
      <c r="M321" s="390"/>
      <c r="N321" s="390"/>
      <c r="O321" s="391"/>
      <c r="P321" s="539" t="s">
        <v>50</v>
      </c>
      <c r="Q321" s="540"/>
      <c r="R321" s="541"/>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42">
        <f>IF($BB$3="４週",SUM(S321:AT321),IF($BB$3="暦月",SUM(S321:AW321),""))</f>
        <v>0</v>
      </c>
      <c r="AY321" s="543"/>
      <c r="AZ321" s="544">
        <f>IF($BB$3="４週",AX321/4,IF($BB$3="暦月",勤務表!AX321/(勤務表!$BB$8/7),""))</f>
        <v>0</v>
      </c>
      <c r="BA321" s="545"/>
      <c r="BB321" s="389"/>
      <c r="BC321" s="390"/>
      <c r="BD321" s="390"/>
      <c r="BE321" s="390"/>
      <c r="BF321" s="391"/>
    </row>
    <row r="322" spans="1:73" s="40" customFormat="1" ht="6" customHeight="1" thickBot="1" x14ac:dyDescent="0.45">
      <c r="B322" s="52"/>
      <c r="C322" s="50"/>
      <c r="D322" s="50"/>
      <c r="E322" s="50"/>
      <c r="F322" s="41"/>
      <c r="G322" s="41"/>
      <c r="H322" s="42"/>
      <c r="I322" s="42"/>
      <c r="J322" s="42"/>
      <c r="K322" s="42"/>
      <c r="L322" s="41"/>
      <c r="M322" s="41"/>
      <c r="N322" s="41"/>
      <c r="O322" s="41"/>
      <c r="P322" s="43"/>
      <c r="Q322" s="43"/>
      <c r="R322" s="43"/>
      <c r="S322" s="275"/>
      <c r="T322" s="275"/>
      <c r="U322" s="275"/>
      <c r="V322" s="275"/>
      <c r="W322" s="275"/>
      <c r="X322" s="275"/>
      <c r="Y322" s="275"/>
      <c r="Z322" s="275"/>
      <c r="AA322" s="275"/>
      <c r="AB322" s="275"/>
      <c r="AC322" s="275"/>
      <c r="AD322" s="275"/>
      <c r="AE322" s="275"/>
      <c r="AF322" s="275"/>
      <c r="AG322" s="275"/>
      <c r="AH322" s="275"/>
      <c r="AI322" s="275"/>
      <c r="AJ322" s="275"/>
      <c r="AK322" s="275"/>
      <c r="AL322" s="275"/>
      <c r="AM322" s="275"/>
      <c r="AN322" s="275"/>
      <c r="AO322" s="275"/>
      <c r="AP322" s="275"/>
      <c r="AQ322" s="275"/>
      <c r="AR322" s="275"/>
      <c r="AS322" s="275"/>
      <c r="AT322" s="275"/>
      <c r="AU322" s="275"/>
      <c r="AV322" s="275"/>
      <c r="AW322" s="275"/>
      <c r="AX322" s="273"/>
      <c r="AY322" s="273"/>
      <c r="AZ322" s="273"/>
      <c r="BA322" s="273"/>
      <c r="BB322" s="41"/>
      <c r="BC322" s="41"/>
      <c r="BD322" s="41"/>
      <c r="BE322" s="41"/>
      <c r="BF322" s="44"/>
    </row>
    <row r="323" spans="1:73" ht="20.100000000000001" customHeight="1" x14ac:dyDescent="0.4">
      <c r="B323" s="53"/>
      <c r="C323" s="26"/>
      <c r="D323" s="26"/>
      <c r="E323" s="26"/>
      <c r="F323" s="26"/>
      <c r="G323" s="630" t="s">
        <v>172</v>
      </c>
      <c r="H323" s="630"/>
      <c r="I323" s="630"/>
      <c r="J323" s="630"/>
      <c r="K323" s="630"/>
      <c r="L323" s="630"/>
      <c r="M323" s="630"/>
      <c r="N323" s="630"/>
      <c r="O323" s="630"/>
      <c r="P323" s="630"/>
      <c r="Q323" s="630"/>
      <c r="R323" s="630"/>
      <c r="S323" s="276" t="str">
        <f>IF(SUMIF($F$22:$F$321, "生活相談員", S22:S321)=0,"",SUMIF($F$22:$F$321,"生活相談員",S22:S321))</f>
        <v/>
      </c>
      <c r="T323" s="277" t="str">
        <f t="shared" ref="T323:AW323" si="1">IF(SUMIF($F$22:$F$321, "生活相談員", T22:T321)=0,"",SUMIF($F$22:$F$321,"生活相談員",T22:T321))</f>
        <v/>
      </c>
      <c r="U323" s="277" t="str">
        <f t="shared" si="1"/>
        <v/>
      </c>
      <c r="V323" s="277" t="str">
        <f t="shared" si="1"/>
        <v/>
      </c>
      <c r="W323" s="277" t="str">
        <f t="shared" si="1"/>
        <v/>
      </c>
      <c r="X323" s="277" t="str">
        <f t="shared" si="1"/>
        <v/>
      </c>
      <c r="Y323" s="279" t="str">
        <f t="shared" si="1"/>
        <v/>
      </c>
      <c r="Z323" s="276" t="str">
        <f t="shared" si="1"/>
        <v/>
      </c>
      <c r="AA323" s="277" t="str">
        <f t="shared" si="1"/>
        <v/>
      </c>
      <c r="AB323" s="277" t="str">
        <f t="shared" si="1"/>
        <v/>
      </c>
      <c r="AC323" s="277" t="str">
        <f t="shared" si="1"/>
        <v/>
      </c>
      <c r="AD323" s="277" t="str">
        <f t="shared" si="1"/>
        <v/>
      </c>
      <c r="AE323" s="277" t="str">
        <f t="shared" si="1"/>
        <v/>
      </c>
      <c r="AF323" s="279" t="str">
        <f t="shared" si="1"/>
        <v/>
      </c>
      <c r="AG323" s="276" t="str">
        <f t="shared" si="1"/>
        <v/>
      </c>
      <c r="AH323" s="277" t="str">
        <f t="shared" si="1"/>
        <v/>
      </c>
      <c r="AI323" s="277" t="str">
        <f t="shared" si="1"/>
        <v/>
      </c>
      <c r="AJ323" s="277" t="str">
        <f t="shared" si="1"/>
        <v/>
      </c>
      <c r="AK323" s="277" t="str">
        <f t="shared" si="1"/>
        <v/>
      </c>
      <c r="AL323" s="277" t="str">
        <f t="shared" si="1"/>
        <v/>
      </c>
      <c r="AM323" s="279" t="str">
        <f t="shared" si="1"/>
        <v/>
      </c>
      <c r="AN323" s="276" t="str">
        <f t="shared" si="1"/>
        <v/>
      </c>
      <c r="AO323" s="277" t="str">
        <f t="shared" si="1"/>
        <v/>
      </c>
      <c r="AP323" s="277" t="str">
        <f t="shared" si="1"/>
        <v/>
      </c>
      <c r="AQ323" s="277" t="str">
        <f t="shared" si="1"/>
        <v/>
      </c>
      <c r="AR323" s="277" t="str">
        <f t="shared" si="1"/>
        <v/>
      </c>
      <c r="AS323" s="277" t="str">
        <f t="shared" si="1"/>
        <v/>
      </c>
      <c r="AT323" s="279" t="str">
        <f t="shared" si="1"/>
        <v/>
      </c>
      <c r="AU323" s="276" t="str">
        <f t="shared" si="1"/>
        <v/>
      </c>
      <c r="AV323" s="277" t="str">
        <f t="shared" si="1"/>
        <v/>
      </c>
      <c r="AW323" s="278" t="str">
        <f t="shared" si="1"/>
        <v/>
      </c>
      <c r="AX323" s="631" t="str">
        <f>IF(SUMIF($F$22:$F$321, "生活相談員", AX22:AY321)=0,"",SUMIF($F$22:$F$321,"生活相談員",AX22:AY321))</f>
        <v/>
      </c>
      <c r="AY323" s="632"/>
      <c r="AZ323" s="633" t="str">
        <f>IF(AX323="","",IF($BB$3="４週",AX323/4,IF($BB$3="暦月",AX323/(勤務表!$BB$8/7),"")))</f>
        <v/>
      </c>
      <c r="BA323" s="634"/>
      <c r="BB323" s="635"/>
      <c r="BC323" s="636"/>
      <c r="BD323" s="636"/>
      <c r="BE323" s="636"/>
      <c r="BF323" s="637"/>
    </row>
    <row r="324" spans="1:73" ht="20.25" customHeight="1" x14ac:dyDescent="0.4">
      <c r="B324" s="54"/>
      <c r="C324" s="27"/>
      <c r="D324" s="27"/>
      <c r="E324" s="27"/>
      <c r="F324" s="27"/>
      <c r="G324" s="644" t="s">
        <v>173</v>
      </c>
      <c r="H324" s="644"/>
      <c r="I324" s="644"/>
      <c r="J324" s="644"/>
      <c r="K324" s="644"/>
      <c r="L324" s="644"/>
      <c r="M324" s="644"/>
      <c r="N324" s="644"/>
      <c r="O324" s="644"/>
      <c r="P324" s="644"/>
      <c r="Q324" s="644"/>
      <c r="R324" s="644"/>
      <c r="S324" s="267" t="str">
        <f>IF(SUMIF($F$22:$F$321, "介護職員", S22:S321)=0,"",SUMIF($F$22:$F$321, "介護職員", S22:S60321))</f>
        <v/>
      </c>
      <c r="T324" s="268" t="str">
        <f t="shared" ref="T324:AW324" si="2">IF(SUMIF($F$22:$F$321, "介護職員", T22:T321)=0,"",SUMIF($F$22:$F$321, "介護職員", T22:T60321))</f>
        <v/>
      </c>
      <c r="U324" s="268" t="str">
        <f t="shared" si="2"/>
        <v/>
      </c>
      <c r="V324" s="268" t="str">
        <f t="shared" si="2"/>
        <v/>
      </c>
      <c r="W324" s="268" t="str">
        <f t="shared" si="2"/>
        <v/>
      </c>
      <c r="X324" s="268" t="str">
        <f t="shared" si="2"/>
        <v/>
      </c>
      <c r="Y324" s="280" t="str">
        <f t="shared" si="2"/>
        <v/>
      </c>
      <c r="Z324" s="267" t="str">
        <f t="shared" si="2"/>
        <v/>
      </c>
      <c r="AA324" s="268" t="str">
        <f t="shared" si="2"/>
        <v/>
      </c>
      <c r="AB324" s="268" t="str">
        <f t="shared" si="2"/>
        <v/>
      </c>
      <c r="AC324" s="268" t="str">
        <f t="shared" si="2"/>
        <v/>
      </c>
      <c r="AD324" s="268" t="str">
        <f t="shared" si="2"/>
        <v/>
      </c>
      <c r="AE324" s="268" t="str">
        <f t="shared" si="2"/>
        <v/>
      </c>
      <c r="AF324" s="280" t="str">
        <f t="shared" si="2"/>
        <v/>
      </c>
      <c r="AG324" s="267" t="str">
        <f t="shared" si="2"/>
        <v/>
      </c>
      <c r="AH324" s="268" t="str">
        <f t="shared" si="2"/>
        <v/>
      </c>
      <c r="AI324" s="268" t="str">
        <f t="shared" si="2"/>
        <v/>
      </c>
      <c r="AJ324" s="268" t="str">
        <f t="shared" si="2"/>
        <v/>
      </c>
      <c r="AK324" s="268" t="str">
        <f t="shared" si="2"/>
        <v/>
      </c>
      <c r="AL324" s="268" t="str">
        <f t="shared" si="2"/>
        <v/>
      </c>
      <c r="AM324" s="280" t="str">
        <f t="shared" si="2"/>
        <v/>
      </c>
      <c r="AN324" s="267" t="str">
        <f t="shared" si="2"/>
        <v/>
      </c>
      <c r="AO324" s="268" t="str">
        <f t="shared" si="2"/>
        <v/>
      </c>
      <c r="AP324" s="268" t="str">
        <f t="shared" si="2"/>
        <v/>
      </c>
      <c r="AQ324" s="268" t="str">
        <f t="shared" si="2"/>
        <v/>
      </c>
      <c r="AR324" s="268" t="str">
        <f t="shared" si="2"/>
        <v/>
      </c>
      <c r="AS324" s="268" t="str">
        <f t="shared" si="2"/>
        <v/>
      </c>
      <c r="AT324" s="280" t="str">
        <f t="shared" si="2"/>
        <v/>
      </c>
      <c r="AU324" s="267" t="str">
        <f t="shared" si="2"/>
        <v/>
      </c>
      <c r="AV324" s="268" t="str">
        <f t="shared" si="2"/>
        <v/>
      </c>
      <c r="AW324" s="269" t="str">
        <f t="shared" si="2"/>
        <v/>
      </c>
      <c r="AX324" s="645" t="str">
        <f>IF(SUMIF($F$22:$F$321, "介護職員", AX22:AX321)=0,"",SUMIF($F$22:$F$321, "介護職員", AX22:AX321))</f>
        <v/>
      </c>
      <c r="AY324" s="646"/>
      <c r="AZ324" s="647" t="str">
        <f>IF(AX324="","",IF($BB$3="４週",AX324/4,IF($BB$3="暦月",AX324/(勤務表!$BB$8/7),"")))</f>
        <v/>
      </c>
      <c r="BA324" s="648"/>
      <c r="BB324" s="638"/>
      <c r="BC324" s="639"/>
      <c r="BD324" s="639"/>
      <c r="BE324" s="639"/>
      <c r="BF324" s="640"/>
    </row>
    <row r="325" spans="1:73" ht="20.25" customHeight="1" x14ac:dyDescent="0.4">
      <c r="B325" s="54"/>
      <c r="C325" s="27"/>
      <c r="D325" s="27"/>
      <c r="E325" s="27"/>
      <c r="F325" s="27"/>
      <c r="G325" s="644" t="s">
        <v>174</v>
      </c>
      <c r="H325" s="644"/>
      <c r="I325" s="644"/>
      <c r="J325" s="644"/>
      <c r="K325" s="644"/>
      <c r="L325" s="644"/>
      <c r="M325" s="644"/>
      <c r="N325" s="644"/>
      <c r="O325" s="644"/>
      <c r="P325" s="644"/>
      <c r="Q325" s="644"/>
      <c r="R325" s="644"/>
      <c r="S325" s="246"/>
      <c r="T325" s="247"/>
      <c r="U325" s="247"/>
      <c r="V325" s="247"/>
      <c r="W325" s="247"/>
      <c r="X325" s="247"/>
      <c r="Y325" s="281"/>
      <c r="Z325" s="246"/>
      <c r="AA325" s="247"/>
      <c r="AB325" s="247"/>
      <c r="AC325" s="247"/>
      <c r="AD325" s="247"/>
      <c r="AE325" s="247"/>
      <c r="AF325" s="281"/>
      <c r="AG325" s="246"/>
      <c r="AH325" s="247"/>
      <c r="AI325" s="247"/>
      <c r="AJ325" s="247"/>
      <c r="AK325" s="247"/>
      <c r="AL325" s="247"/>
      <c r="AM325" s="281"/>
      <c r="AN325" s="246"/>
      <c r="AO325" s="247"/>
      <c r="AP325" s="247"/>
      <c r="AQ325" s="247"/>
      <c r="AR325" s="247"/>
      <c r="AS325" s="247"/>
      <c r="AT325" s="281"/>
      <c r="AU325" s="246"/>
      <c r="AV325" s="247"/>
      <c r="AW325" s="248"/>
      <c r="AX325" s="649"/>
      <c r="AY325" s="649"/>
      <c r="AZ325" s="649"/>
      <c r="BA325" s="650"/>
      <c r="BB325" s="638"/>
      <c r="BC325" s="639"/>
      <c r="BD325" s="639"/>
      <c r="BE325" s="639"/>
      <c r="BF325" s="640"/>
    </row>
    <row r="326" spans="1:73" ht="20.25" customHeight="1" x14ac:dyDescent="0.4">
      <c r="B326" s="54"/>
      <c r="C326" s="27"/>
      <c r="D326" s="27"/>
      <c r="E326" s="27"/>
      <c r="F326" s="27"/>
      <c r="G326" s="644" t="s">
        <v>176</v>
      </c>
      <c r="H326" s="644"/>
      <c r="I326" s="644"/>
      <c r="J326" s="644"/>
      <c r="K326" s="644"/>
      <c r="L326" s="644"/>
      <c r="M326" s="644"/>
      <c r="N326" s="644"/>
      <c r="O326" s="644"/>
      <c r="P326" s="644"/>
      <c r="Q326" s="644"/>
      <c r="R326" s="644"/>
      <c r="S326" s="246"/>
      <c r="T326" s="247"/>
      <c r="U326" s="247"/>
      <c r="V326" s="247"/>
      <c r="W326" s="247"/>
      <c r="X326" s="247"/>
      <c r="Y326" s="281"/>
      <c r="Z326" s="246"/>
      <c r="AA326" s="247"/>
      <c r="AB326" s="247"/>
      <c r="AC326" s="247"/>
      <c r="AD326" s="247"/>
      <c r="AE326" s="247"/>
      <c r="AF326" s="281"/>
      <c r="AG326" s="246"/>
      <c r="AH326" s="247"/>
      <c r="AI326" s="247"/>
      <c r="AJ326" s="247"/>
      <c r="AK326" s="247"/>
      <c r="AL326" s="247"/>
      <c r="AM326" s="281"/>
      <c r="AN326" s="246"/>
      <c r="AO326" s="247"/>
      <c r="AP326" s="247"/>
      <c r="AQ326" s="247"/>
      <c r="AR326" s="247"/>
      <c r="AS326" s="247"/>
      <c r="AT326" s="281"/>
      <c r="AU326" s="246"/>
      <c r="AV326" s="247"/>
      <c r="AW326" s="248"/>
      <c r="AX326" s="651"/>
      <c r="AY326" s="651"/>
      <c r="AZ326" s="651"/>
      <c r="BA326" s="652"/>
      <c r="BB326" s="638"/>
      <c r="BC326" s="639"/>
      <c r="BD326" s="639"/>
      <c r="BE326" s="639"/>
      <c r="BF326" s="640"/>
    </row>
    <row r="327" spans="1:73" ht="20.25" customHeight="1" thickBot="1" x14ac:dyDescent="0.45">
      <c r="B327" s="55"/>
      <c r="C327" s="110"/>
      <c r="D327" s="110"/>
      <c r="E327" s="110"/>
      <c r="F327" s="110"/>
      <c r="G327" s="627" t="s">
        <v>177</v>
      </c>
      <c r="H327" s="627"/>
      <c r="I327" s="627"/>
      <c r="J327" s="627"/>
      <c r="K327" s="627"/>
      <c r="L327" s="627"/>
      <c r="M327" s="627"/>
      <c r="N327" s="627"/>
      <c r="O327" s="627"/>
      <c r="P327" s="627"/>
      <c r="Q327" s="627"/>
      <c r="R327" s="627"/>
      <c r="S327" s="282" t="str">
        <f>IF(S326&lt;&gt;"",IF(S325&gt;15,((S325-15)/5+1)*S326,S326),"")</f>
        <v/>
      </c>
      <c r="T327" s="283" t="str">
        <f t="shared" ref="T327:AW327" si="3">IF(T326&lt;&gt;"",IF(T325&gt;15,((T325-15)/5+1)*T326,T326),"")</f>
        <v/>
      </c>
      <c r="U327" s="283" t="str">
        <f t="shared" si="3"/>
        <v/>
      </c>
      <c r="V327" s="283" t="str">
        <f t="shared" si="3"/>
        <v/>
      </c>
      <c r="W327" s="283" t="str">
        <f t="shared" si="3"/>
        <v/>
      </c>
      <c r="X327" s="283" t="str">
        <f t="shared" si="3"/>
        <v/>
      </c>
      <c r="Y327" s="284" t="str">
        <f t="shared" si="3"/>
        <v/>
      </c>
      <c r="Z327" s="282" t="str">
        <f t="shared" si="3"/>
        <v/>
      </c>
      <c r="AA327" s="283" t="str">
        <f t="shared" si="3"/>
        <v/>
      </c>
      <c r="AB327" s="283" t="str">
        <f t="shared" si="3"/>
        <v/>
      </c>
      <c r="AC327" s="283" t="str">
        <f t="shared" si="3"/>
        <v/>
      </c>
      <c r="AD327" s="283" t="str">
        <f t="shared" si="3"/>
        <v/>
      </c>
      <c r="AE327" s="283" t="str">
        <f t="shared" si="3"/>
        <v/>
      </c>
      <c r="AF327" s="284" t="str">
        <f t="shared" si="3"/>
        <v/>
      </c>
      <c r="AG327" s="282" t="str">
        <f t="shared" si="3"/>
        <v/>
      </c>
      <c r="AH327" s="283" t="str">
        <f t="shared" si="3"/>
        <v/>
      </c>
      <c r="AI327" s="283" t="str">
        <f t="shared" si="3"/>
        <v/>
      </c>
      <c r="AJ327" s="283" t="str">
        <f t="shared" si="3"/>
        <v/>
      </c>
      <c r="AK327" s="283" t="str">
        <f t="shared" si="3"/>
        <v/>
      </c>
      <c r="AL327" s="283" t="str">
        <f t="shared" si="3"/>
        <v/>
      </c>
      <c r="AM327" s="284" t="str">
        <f t="shared" si="3"/>
        <v/>
      </c>
      <c r="AN327" s="282" t="str">
        <f t="shared" si="3"/>
        <v/>
      </c>
      <c r="AO327" s="283" t="str">
        <f t="shared" si="3"/>
        <v/>
      </c>
      <c r="AP327" s="283" t="str">
        <f t="shared" si="3"/>
        <v/>
      </c>
      <c r="AQ327" s="283" t="str">
        <f t="shared" si="3"/>
        <v/>
      </c>
      <c r="AR327" s="283" t="str">
        <f t="shared" si="3"/>
        <v/>
      </c>
      <c r="AS327" s="283" t="str">
        <f t="shared" si="3"/>
        <v/>
      </c>
      <c r="AT327" s="284" t="str">
        <f t="shared" si="3"/>
        <v/>
      </c>
      <c r="AU327" s="288" t="str">
        <f t="shared" si="3"/>
        <v/>
      </c>
      <c r="AV327" s="289" t="str">
        <f t="shared" si="3"/>
        <v/>
      </c>
      <c r="AW327" s="290" t="str">
        <f t="shared" si="3"/>
        <v/>
      </c>
      <c r="AX327" s="651"/>
      <c r="AY327" s="651"/>
      <c r="AZ327" s="651"/>
      <c r="BA327" s="652"/>
      <c r="BB327" s="638"/>
      <c r="BC327" s="639"/>
      <c r="BD327" s="639"/>
      <c r="BE327" s="639"/>
      <c r="BF327" s="640"/>
    </row>
    <row r="328" spans="1:73" ht="18.75" customHeight="1" x14ac:dyDescent="0.4">
      <c r="B328" s="566" t="s">
        <v>178</v>
      </c>
      <c r="C328" s="567"/>
      <c r="D328" s="567"/>
      <c r="E328" s="567"/>
      <c r="F328" s="567"/>
      <c r="G328" s="567"/>
      <c r="H328" s="567"/>
      <c r="I328" s="567"/>
      <c r="J328" s="567"/>
      <c r="K328" s="568"/>
      <c r="L328" s="628" t="s">
        <v>60</v>
      </c>
      <c r="M328" s="628"/>
      <c r="N328" s="628"/>
      <c r="O328" s="628"/>
      <c r="P328" s="628"/>
      <c r="Q328" s="628"/>
      <c r="R328" s="628"/>
      <c r="S328" s="252" t="str">
        <f>IF($L328="","",IF(COUNTIFS($F$22:$F$321,$L328,S$22:S$321,"&gt;0")=0,"",COUNTIFS($F$22:$F$321,$L328,S$22:S$321,"&gt;0")))</f>
        <v/>
      </c>
      <c r="T328" s="253" t="str">
        <f t="shared" ref="T328:AW331" si="4">IF($L328="","",IF(COUNTIFS($F$22:$F$321,$L328,T$22:T$321,"&gt;0")=0,"",COUNTIFS($F$22:$F$321,$L328,T$22:T$321,"&gt;0")))</f>
        <v/>
      </c>
      <c r="U328" s="253" t="str">
        <f t="shared" si="4"/>
        <v/>
      </c>
      <c r="V328" s="253" t="str">
        <f t="shared" si="4"/>
        <v/>
      </c>
      <c r="W328" s="253" t="str">
        <f t="shared" si="4"/>
        <v/>
      </c>
      <c r="X328" s="253" t="str">
        <f t="shared" si="4"/>
        <v/>
      </c>
      <c r="Y328" s="285" t="str">
        <f t="shared" si="4"/>
        <v/>
      </c>
      <c r="Z328" s="252" t="str">
        <f t="shared" si="4"/>
        <v/>
      </c>
      <c r="AA328" s="253" t="str">
        <f t="shared" si="4"/>
        <v/>
      </c>
      <c r="AB328" s="253" t="str">
        <f t="shared" si="4"/>
        <v/>
      </c>
      <c r="AC328" s="253" t="str">
        <f t="shared" si="4"/>
        <v/>
      </c>
      <c r="AD328" s="253" t="str">
        <f t="shared" si="4"/>
        <v/>
      </c>
      <c r="AE328" s="253" t="str">
        <f t="shared" si="4"/>
        <v/>
      </c>
      <c r="AF328" s="285" t="str">
        <f t="shared" si="4"/>
        <v/>
      </c>
      <c r="AG328" s="252" t="str">
        <f t="shared" si="4"/>
        <v/>
      </c>
      <c r="AH328" s="253" t="str">
        <f t="shared" si="4"/>
        <v/>
      </c>
      <c r="AI328" s="253" t="str">
        <f t="shared" si="4"/>
        <v/>
      </c>
      <c r="AJ328" s="253" t="str">
        <f t="shared" si="4"/>
        <v/>
      </c>
      <c r="AK328" s="253" t="str">
        <f t="shared" si="4"/>
        <v/>
      </c>
      <c r="AL328" s="253" t="str">
        <f t="shared" si="4"/>
        <v/>
      </c>
      <c r="AM328" s="285" t="str">
        <f t="shared" si="4"/>
        <v/>
      </c>
      <c r="AN328" s="252" t="str">
        <f t="shared" si="4"/>
        <v/>
      </c>
      <c r="AO328" s="253" t="str">
        <f t="shared" si="4"/>
        <v/>
      </c>
      <c r="AP328" s="253" t="str">
        <f t="shared" si="4"/>
        <v/>
      </c>
      <c r="AQ328" s="253" t="str">
        <f t="shared" si="4"/>
        <v/>
      </c>
      <c r="AR328" s="253" t="str">
        <f t="shared" si="4"/>
        <v/>
      </c>
      <c r="AS328" s="253" t="str">
        <f t="shared" si="4"/>
        <v/>
      </c>
      <c r="AT328" s="285" t="str">
        <f t="shared" si="4"/>
        <v/>
      </c>
      <c r="AU328" s="252" t="str">
        <f t="shared" si="4"/>
        <v/>
      </c>
      <c r="AV328" s="253" t="str">
        <f t="shared" si="4"/>
        <v/>
      </c>
      <c r="AW328" s="254" t="str">
        <f t="shared" si="4"/>
        <v/>
      </c>
      <c r="AX328" s="651"/>
      <c r="AY328" s="651"/>
      <c r="AZ328" s="651"/>
      <c r="BA328" s="652"/>
      <c r="BB328" s="638"/>
      <c r="BC328" s="639"/>
      <c r="BD328" s="639"/>
      <c r="BE328" s="639"/>
      <c r="BF328" s="640"/>
    </row>
    <row r="329" spans="1:73" ht="18.75" customHeight="1" x14ac:dyDescent="0.4">
      <c r="B329" s="566"/>
      <c r="C329" s="567"/>
      <c r="D329" s="567"/>
      <c r="E329" s="567"/>
      <c r="F329" s="567"/>
      <c r="G329" s="567"/>
      <c r="H329" s="567"/>
      <c r="I329" s="567"/>
      <c r="J329" s="567"/>
      <c r="K329" s="568"/>
      <c r="L329" s="629" t="s">
        <v>5</v>
      </c>
      <c r="M329" s="629"/>
      <c r="N329" s="629"/>
      <c r="O329" s="629"/>
      <c r="P329" s="629"/>
      <c r="Q329" s="629"/>
      <c r="R329" s="629"/>
      <c r="S329" s="243" t="str">
        <f>IF($L329="","",IF(COUNTIFS($F$22:$F$321,$L329,S$22:S$321,"&gt;0")=0,"",COUNTIFS($F$22:$F$321,$L329,S$22:S$321,"&gt;0")))</f>
        <v/>
      </c>
      <c r="T329" s="244" t="str">
        <f t="shared" si="4"/>
        <v/>
      </c>
      <c r="U329" s="244" t="str">
        <f t="shared" si="4"/>
        <v/>
      </c>
      <c r="V329" s="244" t="str">
        <f t="shared" si="4"/>
        <v/>
      </c>
      <c r="W329" s="244" t="str">
        <f t="shared" si="4"/>
        <v/>
      </c>
      <c r="X329" s="244" t="str">
        <f t="shared" si="4"/>
        <v/>
      </c>
      <c r="Y329" s="286" t="str">
        <f t="shared" si="4"/>
        <v/>
      </c>
      <c r="Z329" s="243" t="str">
        <f t="shared" si="4"/>
        <v/>
      </c>
      <c r="AA329" s="244" t="str">
        <f t="shared" si="4"/>
        <v/>
      </c>
      <c r="AB329" s="244" t="str">
        <f t="shared" si="4"/>
        <v/>
      </c>
      <c r="AC329" s="244" t="str">
        <f t="shared" si="4"/>
        <v/>
      </c>
      <c r="AD329" s="244" t="str">
        <f t="shared" si="4"/>
        <v/>
      </c>
      <c r="AE329" s="244" t="str">
        <f t="shared" si="4"/>
        <v/>
      </c>
      <c r="AF329" s="286" t="str">
        <f t="shared" si="4"/>
        <v/>
      </c>
      <c r="AG329" s="243" t="str">
        <f t="shared" si="4"/>
        <v/>
      </c>
      <c r="AH329" s="244" t="str">
        <f t="shared" si="4"/>
        <v/>
      </c>
      <c r="AI329" s="244" t="str">
        <f t="shared" si="4"/>
        <v/>
      </c>
      <c r="AJ329" s="244" t="str">
        <f t="shared" si="4"/>
        <v/>
      </c>
      <c r="AK329" s="244" t="str">
        <f t="shared" si="4"/>
        <v/>
      </c>
      <c r="AL329" s="244" t="str">
        <f t="shared" si="4"/>
        <v/>
      </c>
      <c r="AM329" s="286" t="str">
        <f t="shared" si="4"/>
        <v/>
      </c>
      <c r="AN329" s="243" t="str">
        <f t="shared" si="4"/>
        <v/>
      </c>
      <c r="AO329" s="244" t="str">
        <f t="shared" si="4"/>
        <v/>
      </c>
      <c r="AP329" s="244" t="str">
        <f t="shared" si="4"/>
        <v/>
      </c>
      <c r="AQ329" s="244" t="str">
        <f t="shared" si="4"/>
        <v/>
      </c>
      <c r="AR329" s="244" t="str">
        <f t="shared" si="4"/>
        <v/>
      </c>
      <c r="AS329" s="244" t="str">
        <f t="shared" si="4"/>
        <v/>
      </c>
      <c r="AT329" s="286" t="str">
        <f t="shared" si="4"/>
        <v/>
      </c>
      <c r="AU329" s="243" t="str">
        <f t="shared" si="4"/>
        <v/>
      </c>
      <c r="AV329" s="244" t="str">
        <f t="shared" si="4"/>
        <v/>
      </c>
      <c r="AW329" s="245" t="str">
        <f t="shared" si="4"/>
        <v/>
      </c>
      <c r="AX329" s="651"/>
      <c r="AY329" s="651"/>
      <c r="AZ329" s="651"/>
      <c r="BA329" s="652"/>
      <c r="BB329" s="638"/>
      <c r="BC329" s="639"/>
      <c r="BD329" s="639"/>
      <c r="BE329" s="639"/>
      <c r="BF329" s="640"/>
    </row>
    <row r="330" spans="1:73" ht="18.75" customHeight="1" x14ac:dyDescent="0.4">
      <c r="B330" s="566"/>
      <c r="C330" s="567"/>
      <c r="D330" s="567"/>
      <c r="E330" s="567"/>
      <c r="F330" s="567"/>
      <c r="G330" s="567"/>
      <c r="H330" s="567"/>
      <c r="I330" s="567"/>
      <c r="J330" s="567"/>
      <c r="K330" s="568"/>
      <c r="L330" s="629" t="s">
        <v>61</v>
      </c>
      <c r="M330" s="629"/>
      <c r="N330" s="629"/>
      <c r="O330" s="629"/>
      <c r="P330" s="629"/>
      <c r="Q330" s="629"/>
      <c r="R330" s="629"/>
      <c r="S330" s="243" t="str">
        <f>IF($L330="","",IF(COUNTIFS($F$22:$F$321,$L330,S$22:S$321,"&gt;0")=0,"",COUNTIFS($F$22:$F$321,$L330,S$22:S$321,"&gt;0")))</f>
        <v/>
      </c>
      <c r="T330" s="244" t="str">
        <f t="shared" si="4"/>
        <v/>
      </c>
      <c r="U330" s="244" t="str">
        <f t="shared" si="4"/>
        <v/>
      </c>
      <c r="V330" s="244" t="str">
        <f t="shared" si="4"/>
        <v/>
      </c>
      <c r="W330" s="244" t="str">
        <f t="shared" si="4"/>
        <v/>
      </c>
      <c r="X330" s="244" t="str">
        <f t="shared" si="4"/>
        <v/>
      </c>
      <c r="Y330" s="286" t="str">
        <f t="shared" si="4"/>
        <v/>
      </c>
      <c r="Z330" s="243" t="str">
        <f t="shared" si="4"/>
        <v/>
      </c>
      <c r="AA330" s="244" t="str">
        <f t="shared" si="4"/>
        <v/>
      </c>
      <c r="AB330" s="244" t="str">
        <f t="shared" si="4"/>
        <v/>
      </c>
      <c r="AC330" s="244" t="str">
        <f t="shared" si="4"/>
        <v/>
      </c>
      <c r="AD330" s="244" t="str">
        <f t="shared" si="4"/>
        <v/>
      </c>
      <c r="AE330" s="244" t="str">
        <f t="shared" si="4"/>
        <v/>
      </c>
      <c r="AF330" s="286" t="str">
        <f t="shared" si="4"/>
        <v/>
      </c>
      <c r="AG330" s="243" t="str">
        <f t="shared" si="4"/>
        <v/>
      </c>
      <c r="AH330" s="244" t="str">
        <f t="shared" si="4"/>
        <v/>
      </c>
      <c r="AI330" s="244" t="str">
        <f t="shared" si="4"/>
        <v/>
      </c>
      <c r="AJ330" s="244" t="str">
        <f t="shared" si="4"/>
        <v/>
      </c>
      <c r="AK330" s="244" t="str">
        <f t="shared" si="4"/>
        <v/>
      </c>
      <c r="AL330" s="244" t="str">
        <f t="shared" si="4"/>
        <v/>
      </c>
      <c r="AM330" s="286" t="str">
        <f t="shared" si="4"/>
        <v/>
      </c>
      <c r="AN330" s="243" t="str">
        <f t="shared" si="4"/>
        <v/>
      </c>
      <c r="AO330" s="244" t="str">
        <f t="shared" si="4"/>
        <v/>
      </c>
      <c r="AP330" s="244" t="str">
        <f t="shared" si="4"/>
        <v/>
      </c>
      <c r="AQ330" s="244" t="str">
        <f t="shared" si="4"/>
        <v/>
      </c>
      <c r="AR330" s="244" t="str">
        <f t="shared" si="4"/>
        <v/>
      </c>
      <c r="AS330" s="244" t="str">
        <f t="shared" si="4"/>
        <v/>
      </c>
      <c r="AT330" s="286" t="str">
        <f t="shared" si="4"/>
        <v/>
      </c>
      <c r="AU330" s="243" t="str">
        <f t="shared" si="4"/>
        <v/>
      </c>
      <c r="AV330" s="244" t="str">
        <f t="shared" si="4"/>
        <v/>
      </c>
      <c r="AW330" s="245" t="str">
        <f t="shared" si="4"/>
        <v/>
      </c>
      <c r="AX330" s="651"/>
      <c r="AY330" s="651"/>
      <c r="AZ330" s="651"/>
      <c r="BA330" s="652"/>
      <c r="BB330" s="638"/>
      <c r="BC330" s="639"/>
      <c r="BD330" s="639"/>
      <c r="BE330" s="639"/>
      <c r="BF330" s="640"/>
    </row>
    <row r="331" spans="1:73" ht="18.75" customHeight="1" x14ac:dyDescent="0.4">
      <c r="B331" s="566"/>
      <c r="C331" s="567"/>
      <c r="D331" s="567"/>
      <c r="E331" s="567"/>
      <c r="F331" s="567"/>
      <c r="G331" s="567"/>
      <c r="H331" s="567"/>
      <c r="I331" s="567"/>
      <c r="J331" s="567"/>
      <c r="K331" s="568"/>
      <c r="L331" s="629" t="s">
        <v>62</v>
      </c>
      <c r="M331" s="629"/>
      <c r="N331" s="629"/>
      <c r="O331" s="629"/>
      <c r="P331" s="629"/>
      <c r="Q331" s="629"/>
      <c r="R331" s="629"/>
      <c r="S331" s="243" t="str">
        <f>IF($L331="","",IF(COUNTIFS($F$22:$F$321,$L331,S$22:S$321,"&gt;0")=0,"",COUNTIFS($F$22:$F$321,$L331,S$22:S$321,"&gt;0")))</f>
        <v/>
      </c>
      <c r="T331" s="244" t="str">
        <f t="shared" si="4"/>
        <v/>
      </c>
      <c r="U331" s="244" t="str">
        <f t="shared" si="4"/>
        <v/>
      </c>
      <c r="V331" s="244" t="str">
        <f t="shared" si="4"/>
        <v/>
      </c>
      <c r="W331" s="244" t="str">
        <f t="shared" si="4"/>
        <v/>
      </c>
      <c r="X331" s="244" t="str">
        <f t="shared" si="4"/>
        <v/>
      </c>
      <c r="Y331" s="286" t="str">
        <f t="shared" si="4"/>
        <v/>
      </c>
      <c r="Z331" s="243" t="str">
        <f t="shared" si="4"/>
        <v/>
      </c>
      <c r="AA331" s="244" t="str">
        <f t="shared" si="4"/>
        <v/>
      </c>
      <c r="AB331" s="244" t="str">
        <f t="shared" si="4"/>
        <v/>
      </c>
      <c r="AC331" s="244" t="str">
        <f t="shared" si="4"/>
        <v/>
      </c>
      <c r="AD331" s="244" t="str">
        <f t="shared" si="4"/>
        <v/>
      </c>
      <c r="AE331" s="244" t="str">
        <f t="shared" si="4"/>
        <v/>
      </c>
      <c r="AF331" s="286" t="str">
        <f t="shared" si="4"/>
        <v/>
      </c>
      <c r="AG331" s="243" t="str">
        <f t="shared" si="4"/>
        <v/>
      </c>
      <c r="AH331" s="244" t="str">
        <f t="shared" si="4"/>
        <v/>
      </c>
      <c r="AI331" s="244" t="str">
        <f t="shared" si="4"/>
        <v/>
      </c>
      <c r="AJ331" s="244" t="str">
        <f t="shared" si="4"/>
        <v/>
      </c>
      <c r="AK331" s="244" t="str">
        <f t="shared" si="4"/>
        <v/>
      </c>
      <c r="AL331" s="244" t="str">
        <f t="shared" si="4"/>
        <v/>
      </c>
      <c r="AM331" s="286" t="str">
        <f t="shared" si="4"/>
        <v/>
      </c>
      <c r="AN331" s="243" t="str">
        <f t="shared" si="4"/>
        <v/>
      </c>
      <c r="AO331" s="244" t="str">
        <f t="shared" si="4"/>
        <v/>
      </c>
      <c r="AP331" s="244" t="str">
        <f t="shared" si="4"/>
        <v/>
      </c>
      <c r="AQ331" s="244" t="str">
        <f t="shared" si="4"/>
        <v/>
      </c>
      <c r="AR331" s="244" t="str">
        <f t="shared" si="4"/>
        <v/>
      </c>
      <c r="AS331" s="244" t="str">
        <f t="shared" si="4"/>
        <v/>
      </c>
      <c r="AT331" s="286" t="str">
        <f t="shared" si="4"/>
        <v/>
      </c>
      <c r="AU331" s="243" t="str">
        <f t="shared" si="4"/>
        <v/>
      </c>
      <c r="AV331" s="244" t="str">
        <f t="shared" si="4"/>
        <v/>
      </c>
      <c r="AW331" s="245" t="str">
        <f t="shared" si="4"/>
        <v/>
      </c>
      <c r="AX331" s="651"/>
      <c r="AY331" s="651"/>
      <c r="AZ331" s="651"/>
      <c r="BA331" s="652"/>
      <c r="BB331" s="638"/>
      <c r="BC331" s="639"/>
      <c r="BD331" s="639"/>
      <c r="BE331" s="639"/>
      <c r="BF331" s="640"/>
    </row>
    <row r="332" spans="1:73" ht="18.75" customHeight="1" thickBot="1" x14ac:dyDescent="0.45">
      <c r="B332" s="569"/>
      <c r="C332" s="570"/>
      <c r="D332" s="570"/>
      <c r="E332" s="570"/>
      <c r="F332" s="570"/>
      <c r="G332" s="570"/>
      <c r="H332" s="570"/>
      <c r="I332" s="570"/>
      <c r="J332" s="570"/>
      <c r="K332" s="571"/>
      <c r="L332" s="336"/>
      <c r="M332" s="336"/>
      <c r="N332" s="336"/>
      <c r="O332" s="336"/>
      <c r="P332" s="336"/>
      <c r="Q332" s="336"/>
      <c r="R332" s="336"/>
      <c r="S332" s="257" t="str">
        <f t="shared" ref="S332" si="5">IF($L332="","",IF(COUNTIFS($F$22:$F$60,$L332,S$22:S$60,"&gt;0")=0,"",COUNTIFS($F$22:$F$60,$L332,S$22:S$60,"&gt;0")))</f>
        <v/>
      </c>
      <c r="T332" s="258" t="str">
        <f t="shared" ref="T332:AW332" si="6">IF($L332="","",IF(COUNTIFS($F$22:$F$60,$L332,T$22:T$60,"&gt;0")=0,"",COUNTIFS($F$22:$F$60,$L332,T$22:T$60,"&gt;0")))</f>
        <v/>
      </c>
      <c r="U332" s="258" t="str">
        <f t="shared" si="6"/>
        <v/>
      </c>
      <c r="V332" s="258" t="str">
        <f t="shared" si="6"/>
        <v/>
      </c>
      <c r="W332" s="258" t="str">
        <f t="shared" si="6"/>
        <v/>
      </c>
      <c r="X332" s="258" t="str">
        <f t="shared" si="6"/>
        <v/>
      </c>
      <c r="Y332" s="287" t="str">
        <f t="shared" si="6"/>
        <v/>
      </c>
      <c r="Z332" s="257" t="str">
        <f t="shared" si="6"/>
        <v/>
      </c>
      <c r="AA332" s="258" t="str">
        <f t="shared" si="6"/>
        <v/>
      </c>
      <c r="AB332" s="258" t="str">
        <f t="shared" si="6"/>
        <v/>
      </c>
      <c r="AC332" s="258" t="str">
        <f t="shared" si="6"/>
        <v/>
      </c>
      <c r="AD332" s="258" t="str">
        <f t="shared" si="6"/>
        <v/>
      </c>
      <c r="AE332" s="258" t="str">
        <f t="shared" si="6"/>
        <v/>
      </c>
      <c r="AF332" s="287" t="str">
        <f t="shared" si="6"/>
        <v/>
      </c>
      <c r="AG332" s="257" t="str">
        <f t="shared" si="6"/>
        <v/>
      </c>
      <c r="AH332" s="258" t="str">
        <f t="shared" si="6"/>
        <v/>
      </c>
      <c r="AI332" s="258" t="str">
        <f t="shared" si="6"/>
        <v/>
      </c>
      <c r="AJ332" s="258" t="str">
        <f t="shared" si="6"/>
        <v/>
      </c>
      <c r="AK332" s="258" t="str">
        <f t="shared" si="6"/>
        <v/>
      </c>
      <c r="AL332" s="258" t="str">
        <f t="shared" si="6"/>
        <v/>
      </c>
      <c r="AM332" s="287" t="str">
        <f t="shared" si="6"/>
        <v/>
      </c>
      <c r="AN332" s="257" t="str">
        <f t="shared" si="6"/>
        <v/>
      </c>
      <c r="AO332" s="258" t="str">
        <f t="shared" si="6"/>
        <v/>
      </c>
      <c r="AP332" s="258" t="str">
        <f t="shared" si="6"/>
        <v/>
      </c>
      <c r="AQ332" s="258" t="str">
        <f t="shared" si="6"/>
        <v/>
      </c>
      <c r="AR332" s="258" t="str">
        <f t="shared" si="6"/>
        <v/>
      </c>
      <c r="AS332" s="258" t="str">
        <f t="shared" si="6"/>
        <v/>
      </c>
      <c r="AT332" s="287" t="str">
        <f t="shared" si="6"/>
        <v/>
      </c>
      <c r="AU332" s="257" t="str">
        <f t="shared" si="6"/>
        <v/>
      </c>
      <c r="AV332" s="258" t="str">
        <f t="shared" si="6"/>
        <v/>
      </c>
      <c r="AW332" s="259" t="str">
        <f t="shared" si="6"/>
        <v/>
      </c>
      <c r="AX332" s="653"/>
      <c r="AY332" s="653"/>
      <c r="AZ332" s="653"/>
      <c r="BA332" s="654"/>
      <c r="BB332" s="641"/>
      <c r="BC332" s="642"/>
      <c r="BD332" s="642"/>
      <c r="BE332" s="642"/>
      <c r="BF332" s="643"/>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1" manualBreakCount="1">
    <brk id="72" max="57"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プルダウン・リスト!$C$5:$C$7</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I2" sqref="I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s="303" customFormat="1" x14ac:dyDescent="0.4">
      <c r="B1" s="301" t="s">
        <v>94</v>
      </c>
      <c r="C1" s="302"/>
      <c r="D1" s="302"/>
      <c r="I1" s="302"/>
    </row>
    <row r="2" spans="2:23" x14ac:dyDescent="0.4">
      <c r="B2" s="81" t="s">
        <v>69</v>
      </c>
      <c r="E2" s="82"/>
      <c r="I2" s="83"/>
    </row>
    <row r="3" spans="2:23" x14ac:dyDescent="0.4">
      <c r="B3" s="83" t="s">
        <v>135</v>
      </c>
      <c r="E3" s="82" t="s">
        <v>139</v>
      </c>
      <c r="I3" s="83"/>
    </row>
    <row r="4" spans="2:23" x14ac:dyDescent="0.4">
      <c r="B4" s="81"/>
      <c r="E4" s="655" t="s">
        <v>52</v>
      </c>
      <c r="F4" s="655"/>
      <c r="G4" s="655"/>
      <c r="H4" s="655"/>
      <c r="I4" s="655"/>
      <c r="J4" s="655"/>
      <c r="K4" s="655"/>
      <c r="M4" s="655" t="s">
        <v>51</v>
      </c>
      <c r="N4" s="655"/>
      <c r="O4" s="655"/>
      <c r="Q4" s="655" t="s">
        <v>80</v>
      </c>
      <c r="R4" s="655"/>
      <c r="S4" s="655"/>
      <c r="T4" s="655"/>
      <c r="U4" s="655"/>
      <c r="W4" s="655" t="s">
        <v>138</v>
      </c>
    </row>
    <row r="5" spans="2:23" x14ac:dyDescent="0.4">
      <c r="B5" s="79" t="s">
        <v>88</v>
      </c>
      <c r="C5" s="79" t="s">
        <v>7</v>
      </c>
      <c r="E5" s="79" t="s">
        <v>134</v>
      </c>
      <c r="F5" s="79"/>
      <c r="G5" s="79" t="s">
        <v>133</v>
      </c>
      <c r="I5" s="79" t="s">
        <v>70</v>
      </c>
      <c r="K5" s="79" t="s">
        <v>52</v>
      </c>
      <c r="M5" s="79" t="s">
        <v>136</v>
      </c>
      <c r="O5" s="79" t="s">
        <v>137</v>
      </c>
      <c r="Q5" s="79" t="s">
        <v>136</v>
      </c>
      <c r="S5" s="79" t="s">
        <v>137</v>
      </c>
      <c r="U5" s="79" t="s">
        <v>52</v>
      </c>
      <c r="W5" s="655"/>
    </row>
    <row r="6" spans="2:23" x14ac:dyDescent="0.4">
      <c r="B6" s="79">
        <v>1</v>
      </c>
      <c r="C6" s="292" t="s">
        <v>206</v>
      </c>
      <c r="D6" s="79" t="s">
        <v>71</v>
      </c>
      <c r="E6" s="291">
        <v>0</v>
      </c>
      <c r="F6" s="79" t="s">
        <v>2</v>
      </c>
      <c r="G6" s="291">
        <v>0</v>
      </c>
      <c r="H6" s="80" t="s">
        <v>73</v>
      </c>
      <c r="I6" s="291">
        <v>0</v>
      </c>
      <c r="J6" s="80" t="s">
        <v>66</v>
      </c>
      <c r="K6" s="84">
        <f t="shared" ref="K6:K8" si="0">(G6-E6-I6)*24</f>
        <v>0</v>
      </c>
      <c r="M6" s="291">
        <v>0</v>
      </c>
      <c r="N6" s="79" t="s">
        <v>2</v>
      </c>
      <c r="O6" s="291">
        <v>0</v>
      </c>
      <c r="Q6" s="75">
        <f>IF(E6&lt;M6,M6,E6)</f>
        <v>0</v>
      </c>
      <c r="R6" s="79" t="s">
        <v>2</v>
      </c>
      <c r="S6" s="75">
        <f t="shared" ref="S6:S8" si="1">IF(G6&gt;O6,O6,G6)</f>
        <v>0</v>
      </c>
      <c r="U6" s="85">
        <f t="shared" ref="U6:U8" si="2">(S6-Q6)*24</f>
        <v>0</v>
      </c>
      <c r="W6" s="293" t="s">
        <v>207</v>
      </c>
    </row>
    <row r="7" spans="2:23" x14ac:dyDescent="0.4">
      <c r="B7" s="79">
        <v>2</v>
      </c>
      <c r="C7" s="77" t="s">
        <v>33</v>
      </c>
      <c r="D7" s="79" t="s">
        <v>71</v>
      </c>
      <c r="E7" s="76">
        <v>0.375</v>
      </c>
      <c r="F7" s="79" t="s">
        <v>2</v>
      </c>
      <c r="G7" s="76">
        <v>0.75</v>
      </c>
      <c r="H7" s="80" t="s">
        <v>73</v>
      </c>
      <c r="I7" s="76">
        <v>4.1666666666666664E-2</v>
      </c>
      <c r="J7" s="80" t="s">
        <v>66</v>
      </c>
      <c r="K7" s="84">
        <f t="shared" si="0"/>
        <v>8</v>
      </c>
      <c r="M7" s="76">
        <v>0.39583333333333331</v>
      </c>
      <c r="N7" s="79" t="s">
        <v>2</v>
      </c>
      <c r="O7" s="76">
        <v>0.6875</v>
      </c>
      <c r="Q7" s="75">
        <f t="shared" ref="Q7:Q8" si="3">IF(E7&lt;M7,M7,E7)</f>
        <v>0.39583333333333331</v>
      </c>
      <c r="R7" s="79" t="s">
        <v>2</v>
      </c>
      <c r="S7" s="75">
        <f t="shared" si="1"/>
        <v>0.6875</v>
      </c>
      <c r="U7" s="85">
        <f t="shared" si="2"/>
        <v>7</v>
      </c>
      <c r="W7" s="90"/>
    </row>
    <row r="8" spans="2:23" x14ac:dyDescent="0.4">
      <c r="B8" s="79">
        <v>3</v>
      </c>
      <c r="C8" s="77" t="s">
        <v>36</v>
      </c>
      <c r="D8" s="79" t="s">
        <v>71</v>
      </c>
      <c r="E8" s="76">
        <v>0.41666666666666669</v>
      </c>
      <c r="F8" s="79" t="s">
        <v>2</v>
      </c>
      <c r="G8" s="76">
        <v>0.79166666666666663</v>
      </c>
      <c r="H8" s="80" t="s">
        <v>73</v>
      </c>
      <c r="I8" s="76">
        <v>4.1666666666666664E-2</v>
      </c>
      <c r="J8" s="80" t="s">
        <v>66</v>
      </c>
      <c r="K8" s="84">
        <f t="shared" si="0"/>
        <v>7.9999999999999982</v>
      </c>
      <c r="M8" s="76">
        <v>0.39583333333333331</v>
      </c>
      <c r="N8" s="79" t="s">
        <v>2</v>
      </c>
      <c r="O8" s="76">
        <v>0.6875</v>
      </c>
      <c r="Q8" s="75">
        <f t="shared" si="3"/>
        <v>0.41666666666666669</v>
      </c>
      <c r="R8" s="79" t="s">
        <v>2</v>
      </c>
      <c r="S8" s="75">
        <f t="shared" si="1"/>
        <v>0.6875</v>
      </c>
      <c r="U8" s="85">
        <f t="shared" si="2"/>
        <v>6.5</v>
      </c>
      <c r="W8" s="90"/>
    </row>
    <row r="9" spans="2:23" x14ac:dyDescent="0.4">
      <c r="B9" s="79">
        <v>4</v>
      </c>
      <c r="C9" s="77" t="s">
        <v>34</v>
      </c>
      <c r="D9" s="79" t="s">
        <v>71</v>
      </c>
      <c r="E9" s="76"/>
      <c r="F9" s="79" t="s">
        <v>2</v>
      </c>
      <c r="G9" s="76"/>
      <c r="H9" s="80" t="s">
        <v>73</v>
      </c>
      <c r="I9" s="76">
        <v>0</v>
      </c>
      <c r="J9" s="80" t="s">
        <v>66</v>
      </c>
      <c r="K9" s="84">
        <f>(G9-E9-I9)*24</f>
        <v>0</v>
      </c>
      <c r="M9" s="76"/>
      <c r="N9" s="79" t="s">
        <v>2</v>
      </c>
      <c r="O9" s="76"/>
      <c r="Q9" s="75">
        <f>IF(E9&lt;M9,M9,E9)</f>
        <v>0</v>
      </c>
      <c r="R9" s="79" t="s">
        <v>2</v>
      </c>
      <c r="S9" s="75">
        <f>IF(G9&gt;O9,O9,G9)</f>
        <v>0</v>
      </c>
      <c r="U9" s="85">
        <f>(S9-Q9)*24</f>
        <v>0</v>
      </c>
      <c r="W9" s="90"/>
    </row>
    <row r="10" spans="2:23" x14ac:dyDescent="0.4">
      <c r="B10" s="79">
        <v>5</v>
      </c>
      <c r="C10" s="77" t="s">
        <v>41</v>
      </c>
      <c r="D10" s="79" t="s">
        <v>71</v>
      </c>
      <c r="E10" s="76"/>
      <c r="F10" s="79" t="s">
        <v>2</v>
      </c>
      <c r="G10" s="76"/>
      <c r="H10" s="80" t="s">
        <v>73</v>
      </c>
      <c r="I10" s="76">
        <v>0</v>
      </c>
      <c r="J10" s="80" t="s">
        <v>66</v>
      </c>
      <c r="K10" s="84">
        <f>(G10-E10-I10)*24</f>
        <v>0</v>
      </c>
      <c r="M10" s="76"/>
      <c r="N10" s="79" t="s">
        <v>2</v>
      </c>
      <c r="O10" s="76"/>
      <c r="Q10" s="75">
        <f t="shared" ref="Q10:Q25" si="4">IF(E10&lt;M10,M10,E10)</f>
        <v>0</v>
      </c>
      <c r="R10" s="79" t="s">
        <v>2</v>
      </c>
      <c r="S10" s="75">
        <f t="shared" ref="S10:S25" si="5">IF(G10&gt;O10,O10,G10)</f>
        <v>0</v>
      </c>
      <c r="U10" s="85">
        <f t="shared" ref="U10:U25" si="6">(S10-Q10)*24</f>
        <v>0</v>
      </c>
      <c r="W10" s="90"/>
    </row>
    <row r="11" spans="2:23" x14ac:dyDescent="0.4">
      <c r="B11" s="79">
        <v>6</v>
      </c>
      <c r="C11" s="77" t="s">
        <v>37</v>
      </c>
      <c r="D11" s="79" t="s">
        <v>71</v>
      </c>
      <c r="E11" s="76"/>
      <c r="F11" s="79" t="s">
        <v>2</v>
      </c>
      <c r="G11" s="76"/>
      <c r="H11" s="80" t="s">
        <v>73</v>
      </c>
      <c r="I11" s="76">
        <v>0</v>
      </c>
      <c r="J11" s="80" t="s">
        <v>66</v>
      </c>
      <c r="K11" s="84">
        <f t="shared" ref="K11:K25" si="7">(G11-E11-I11)*24</f>
        <v>0</v>
      </c>
      <c r="M11" s="76"/>
      <c r="N11" s="79" t="s">
        <v>2</v>
      </c>
      <c r="O11" s="76"/>
      <c r="Q11" s="75">
        <f t="shared" si="4"/>
        <v>0</v>
      </c>
      <c r="R11" s="79" t="s">
        <v>2</v>
      </c>
      <c r="S11" s="75">
        <f t="shared" si="5"/>
        <v>0</v>
      </c>
      <c r="U11" s="85">
        <f t="shared" si="6"/>
        <v>0</v>
      </c>
      <c r="W11" s="90"/>
    </row>
    <row r="12" spans="2:23" x14ac:dyDescent="0.4">
      <c r="B12" s="79">
        <v>7</v>
      </c>
      <c r="C12" s="77" t="s">
        <v>38</v>
      </c>
      <c r="D12" s="79" t="s">
        <v>71</v>
      </c>
      <c r="E12" s="76"/>
      <c r="F12" s="79" t="s">
        <v>2</v>
      </c>
      <c r="G12" s="76"/>
      <c r="H12" s="80" t="s">
        <v>73</v>
      </c>
      <c r="I12" s="76">
        <v>0</v>
      </c>
      <c r="J12" s="80" t="s">
        <v>66</v>
      </c>
      <c r="K12" s="84">
        <f t="shared" si="7"/>
        <v>0</v>
      </c>
      <c r="M12" s="76"/>
      <c r="N12" s="79" t="s">
        <v>2</v>
      </c>
      <c r="O12" s="76"/>
      <c r="Q12" s="75">
        <f t="shared" si="4"/>
        <v>0</v>
      </c>
      <c r="R12" s="79" t="s">
        <v>2</v>
      </c>
      <c r="S12" s="75">
        <f t="shared" si="5"/>
        <v>0</v>
      </c>
      <c r="U12" s="85">
        <f t="shared" si="6"/>
        <v>0</v>
      </c>
      <c r="W12" s="90"/>
    </row>
    <row r="13" spans="2:23" x14ac:dyDescent="0.4">
      <c r="B13" s="79">
        <v>8</v>
      </c>
      <c r="C13" s="77" t="s">
        <v>42</v>
      </c>
      <c r="D13" s="79" t="s">
        <v>71</v>
      </c>
      <c r="E13" s="76"/>
      <c r="F13" s="79" t="s">
        <v>2</v>
      </c>
      <c r="G13" s="76"/>
      <c r="H13" s="80" t="s">
        <v>73</v>
      </c>
      <c r="I13" s="76">
        <v>0</v>
      </c>
      <c r="J13" s="80" t="s">
        <v>66</v>
      </c>
      <c r="K13" s="84">
        <f t="shared" si="7"/>
        <v>0</v>
      </c>
      <c r="M13" s="76"/>
      <c r="N13" s="79" t="s">
        <v>2</v>
      </c>
      <c r="O13" s="76"/>
      <c r="Q13" s="75">
        <f t="shared" si="4"/>
        <v>0</v>
      </c>
      <c r="R13" s="79" t="s">
        <v>2</v>
      </c>
      <c r="S13" s="75">
        <f t="shared" si="5"/>
        <v>0</v>
      </c>
      <c r="U13" s="85">
        <f t="shared" si="6"/>
        <v>0</v>
      </c>
      <c r="W13" s="90"/>
    </row>
    <row r="14" spans="2:23" x14ac:dyDescent="0.4">
      <c r="B14" s="79">
        <v>9</v>
      </c>
      <c r="C14" s="77" t="s">
        <v>35</v>
      </c>
      <c r="D14" s="79" t="s">
        <v>71</v>
      </c>
      <c r="E14" s="76"/>
      <c r="F14" s="79" t="s">
        <v>2</v>
      </c>
      <c r="G14" s="76"/>
      <c r="H14" s="80" t="s">
        <v>73</v>
      </c>
      <c r="I14" s="76">
        <v>0</v>
      </c>
      <c r="J14" s="80" t="s">
        <v>66</v>
      </c>
      <c r="K14" s="84">
        <f t="shared" si="7"/>
        <v>0</v>
      </c>
      <c r="M14" s="76"/>
      <c r="N14" s="79" t="s">
        <v>2</v>
      </c>
      <c r="O14" s="76"/>
      <c r="Q14" s="75">
        <f t="shared" si="4"/>
        <v>0</v>
      </c>
      <c r="R14" s="79" t="s">
        <v>2</v>
      </c>
      <c r="S14" s="75">
        <f t="shared" si="5"/>
        <v>0</v>
      </c>
      <c r="U14" s="85">
        <f t="shared" si="6"/>
        <v>0</v>
      </c>
      <c r="W14" s="90"/>
    </row>
    <row r="15" spans="2:23" x14ac:dyDescent="0.4">
      <c r="B15" s="79">
        <v>10</v>
      </c>
      <c r="C15" s="77" t="s">
        <v>43</v>
      </c>
      <c r="D15" s="79" t="s">
        <v>71</v>
      </c>
      <c r="E15" s="76"/>
      <c r="F15" s="79" t="s">
        <v>2</v>
      </c>
      <c r="G15" s="76"/>
      <c r="H15" s="80" t="s">
        <v>73</v>
      </c>
      <c r="I15" s="76">
        <v>0</v>
      </c>
      <c r="J15" s="80" t="s">
        <v>66</v>
      </c>
      <c r="K15" s="84">
        <f t="shared" si="7"/>
        <v>0</v>
      </c>
      <c r="M15" s="76"/>
      <c r="N15" s="79" t="s">
        <v>2</v>
      </c>
      <c r="O15" s="76"/>
      <c r="Q15" s="75">
        <f t="shared" si="4"/>
        <v>0</v>
      </c>
      <c r="R15" s="79" t="s">
        <v>2</v>
      </c>
      <c r="S15" s="75">
        <f>IF(G15&gt;O15,O15,G15)</f>
        <v>0</v>
      </c>
      <c r="U15" s="85">
        <f t="shared" si="6"/>
        <v>0</v>
      </c>
      <c r="W15" s="90"/>
    </row>
    <row r="16" spans="2:23" x14ac:dyDescent="0.4">
      <c r="B16" s="79">
        <v>11</v>
      </c>
      <c r="C16" s="77" t="s">
        <v>44</v>
      </c>
      <c r="D16" s="79" t="s">
        <v>71</v>
      </c>
      <c r="E16" s="76"/>
      <c r="F16" s="79" t="s">
        <v>2</v>
      </c>
      <c r="G16" s="76"/>
      <c r="H16" s="80" t="s">
        <v>73</v>
      </c>
      <c r="I16" s="76">
        <v>0</v>
      </c>
      <c r="J16" s="80" t="s">
        <v>66</v>
      </c>
      <c r="K16" s="84">
        <f t="shared" si="7"/>
        <v>0</v>
      </c>
      <c r="M16" s="76"/>
      <c r="N16" s="79" t="s">
        <v>2</v>
      </c>
      <c r="O16" s="76"/>
      <c r="Q16" s="75">
        <f t="shared" si="4"/>
        <v>0</v>
      </c>
      <c r="R16" s="79" t="s">
        <v>2</v>
      </c>
      <c r="S16" s="75">
        <f t="shared" si="5"/>
        <v>0</v>
      </c>
      <c r="U16" s="85">
        <f t="shared" si="6"/>
        <v>0</v>
      </c>
      <c r="W16" s="90"/>
    </row>
    <row r="17" spans="2:23" x14ac:dyDescent="0.4">
      <c r="B17" s="79">
        <v>12</v>
      </c>
      <c r="C17" s="77" t="s">
        <v>45</v>
      </c>
      <c r="D17" s="79" t="s">
        <v>71</v>
      </c>
      <c r="E17" s="76"/>
      <c r="F17" s="79" t="s">
        <v>2</v>
      </c>
      <c r="G17" s="76"/>
      <c r="H17" s="80" t="s">
        <v>73</v>
      </c>
      <c r="I17" s="76">
        <v>0</v>
      </c>
      <c r="J17" s="80" t="s">
        <v>66</v>
      </c>
      <c r="K17" s="84">
        <f t="shared" si="7"/>
        <v>0</v>
      </c>
      <c r="M17" s="76"/>
      <c r="N17" s="79" t="s">
        <v>2</v>
      </c>
      <c r="O17" s="76"/>
      <c r="Q17" s="75">
        <f t="shared" si="4"/>
        <v>0</v>
      </c>
      <c r="R17" s="79" t="s">
        <v>2</v>
      </c>
      <c r="S17" s="75">
        <f t="shared" si="5"/>
        <v>0</v>
      </c>
      <c r="U17" s="85">
        <f t="shared" si="6"/>
        <v>0</v>
      </c>
      <c r="W17" s="90"/>
    </row>
    <row r="18" spans="2:23" x14ac:dyDescent="0.4">
      <c r="B18" s="79">
        <v>13</v>
      </c>
      <c r="C18" s="77" t="s">
        <v>46</v>
      </c>
      <c r="D18" s="79" t="s">
        <v>71</v>
      </c>
      <c r="E18" s="76"/>
      <c r="F18" s="79" t="s">
        <v>2</v>
      </c>
      <c r="G18" s="76"/>
      <c r="H18" s="80" t="s">
        <v>73</v>
      </c>
      <c r="I18" s="76">
        <v>0</v>
      </c>
      <c r="J18" s="80" t="s">
        <v>66</v>
      </c>
      <c r="K18" s="84">
        <f t="shared" si="7"/>
        <v>0</v>
      </c>
      <c r="M18" s="76"/>
      <c r="N18" s="79" t="s">
        <v>2</v>
      </c>
      <c r="O18" s="76"/>
      <c r="Q18" s="75">
        <f t="shared" si="4"/>
        <v>0</v>
      </c>
      <c r="R18" s="79" t="s">
        <v>2</v>
      </c>
      <c r="S18" s="75">
        <f t="shared" si="5"/>
        <v>0</v>
      </c>
      <c r="U18" s="85">
        <f t="shared" si="6"/>
        <v>0</v>
      </c>
      <c r="W18" s="90"/>
    </row>
    <row r="19" spans="2:23" x14ac:dyDescent="0.4">
      <c r="B19" s="79">
        <v>14</v>
      </c>
      <c r="C19" s="77" t="s">
        <v>47</v>
      </c>
      <c r="D19" s="79" t="s">
        <v>71</v>
      </c>
      <c r="E19" s="76"/>
      <c r="F19" s="79" t="s">
        <v>2</v>
      </c>
      <c r="G19" s="76"/>
      <c r="H19" s="80" t="s">
        <v>73</v>
      </c>
      <c r="I19" s="76">
        <v>0</v>
      </c>
      <c r="J19" s="80" t="s">
        <v>66</v>
      </c>
      <c r="K19" s="84">
        <f t="shared" si="7"/>
        <v>0</v>
      </c>
      <c r="M19" s="76"/>
      <c r="N19" s="79" t="s">
        <v>2</v>
      </c>
      <c r="O19" s="76"/>
      <c r="Q19" s="75">
        <f t="shared" si="4"/>
        <v>0</v>
      </c>
      <c r="R19" s="79" t="s">
        <v>2</v>
      </c>
      <c r="S19" s="75">
        <f t="shared" si="5"/>
        <v>0</v>
      </c>
      <c r="U19" s="85">
        <f t="shared" si="6"/>
        <v>0</v>
      </c>
      <c r="W19" s="90"/>
    </row>
    <row r="20" spans="2:23" x14ac:dyDescent="0.4">
      <c r="B20" s="79">
        <v>15</v>
      </c>
      <c r="C20" s="77" t="s">
        <v>48</v>
      </c>
      <c r="D20" s="79" t="s">
        <v>71</v>
      </c>
      <c r="E20" s="76"/>
      <c r="F20" s="79" t="s">
        <v>2</v>
      </c>
      <c r="G20" s="76"/>
      <c r="H20" s="80" t="s">
        <v>73</v>
      </c>
      <c r="I20" s="76">
        <v>0</v>
      </c>
      <c r="J20" s="80" t="s">
        <v>66</v>
      </c>
      <c r="K20" s="86">
        <f t="shared" si="7"/>
        <v>0</v>
      </c>
      <c r="M20" s="76"/>
      <c r="N20" s="79" t="s">
        <v>2</v>
      </c>
      <c r="O20" s="76"/>
      <c r="Q20" s="75">
        <f t="shared" si="4"/>
        <v>0</v>
      </c>
      <c r="R20" s="79" t="s">
        <v>2</v>
      </c>
      <c r="S20" s="75">
        <f t="shared" si="5"/>
        <v>0</v>
      </c>
      <c r="U20" s="85">
        <f t="shared" si="6"/>
        <v>0</v>
      </c>
      <c r="W20" s="90"/>
    </row>
    <row r="21" spans="2:23" x14ac:dyDescent="0.4">
      <c r="B21" s="79">
        <v>16</v>
      </c>
      <c r="C21" s="77" t="s">
        <v>39</v>
      </c>
      <c r="D21" s="79" t="s">
        <v>71</v>
      </c>
      <c r="E21" s="76"/>
      <c r="F21" s="79" t="s">
        <v>2</v>
      </c>
      <c r="G21" s="76"/>
      <c r="H21" s="80" t="s">
        <v>73</v>
      </c>
      <c r="I21" s="76">
        <v>0</v>
      </c>
      <c r="J21" s="80" t="s">
        <v>66</v>
      </c>
      <c r="K21" s="84">
        <f t="shared" si="7"/>
        <v>0</v>
      </c>
      <c r="M21" s="76"/>
      <c r="N21" s="79" t="s">
        <v>2</v>
      </c>
      <c r="O21" s="76"/>
      <c r="Q21" s="75">
        <f t="shared" si="4"/>
        <v>0</v>
      </c>
      <c r="R21" s="79" t="s">
        <v>2</v>
      </c>
      <c r="S21" s="75">
        <f t="shared" si="5"/>
        <v>0</v>
      </c>
      <c r="U21" s="85">
        <f t="shared" si="6"/>
        <v>0</v>
      </c>
      <c r="W21" s="90"/>
    </row>
    <row r="22" spans="2:23" x14ac:dyDescent="0.4">
      <c r="B22" s="79">
        <v>17</v>
      </c>
      <c r="C22" s="77" t="s">
        <v>55</v>
      </c>
      <c r="D22" s="79" t="s">
        <v>71</v>
      </c>
      <c r="E22" s="76"/>
      <c r="F22" s="79" t="s">
        <v>2</v>
      </c>
      <c r="G22" s="76"/>
      <c r="H22" s="80" t="s">
        <v>73</v>
      </c>
      <c r="I22" s="76">
        <v>0</v>
      </c>
      <c r="J22" s="80" t="s">
        <v>66</v>
      </c>
      <c r="K22" s="84">
        <f t="shared" ref="K22:K24" si="8">(G22-E22-I22)*24</f>
        <v>0</v>
      </c>
      <c r="M22" s="76"/>
      <c r="N22" s="79" t="s">
        <v>2</v>
      </c>
      <c r="O22" s="76"/>
      <c r="Q22" s="75">
        <f t="shared" ref="Q22:Q24" si="9">IF(E22&lt;M22,M22,E22)</f>
        <v>0</v>
      </c>
      <c r="R22" s="79" t="s">
        <v>2</v>
      </c>
      <c r="S22" s="75">
        <f t="shared" ref="S22:S24" si="10">IF(G22&gt;O22,O22,G22)</f>
        <v>0</v>
      </c>
      <c r="U22" s="85">
        <f t="shared" ref="U22:U24" si="11">(S22-Q22)*24</f>
        <v>0</v>
      </c>
      <c r="W22" s="90"/>
    </row>
    <row r="23" spans="2:23" x14ac:dyDescent="0.4">
      <c r="B23" s="79">
        <v>18</v>
      </c>
      <c r="C23" s="77" t="s">
        <v>56</v>
      </c>
      <c r="D23" s="79" t="s">
        <v>71</v>
      </c>
      <c r="E23" s="76"/>
      <c r="F23" s="79" t="s">
        <v>2</v>
      </c>
      <c r="G23" s="76"/>
      <c r="H23" s="80" t="s">
        <v>73</v>
      </c>
      <c r="I23" s="76">
        <v>0</v>
      </c>
      <c r="J23" s="80" t="s">
        <v>66</v>
      </c>
      <c r="K23" s="84">
        <f t="shared" si="8"/>
        <v>0</v>
      </c>
      <c r="M23" s="76"/>
      <c r="N23" s="79" t="s">
        <v>2</v>
      </c>
      <c r="O23" s="76"/>
      <c r="Q23" s="75">
        <f t="shared" si="9"/>
        <v>0</v>
      </c>
      <c r="R23" s="79" t="s">
        <v>2</v>
      </c>
      <c r="S23" s="75">
        <f t="shared" si="10"/>
        <v>0</v>
      </c>
      <c r="U23" s="85">
        <f t="shared" si="11"/>
        <v>0</v>
      </c>
      <c r="W23" s="90"/>
    </row>
    <row r="24" spans="2:23" x14ac:dyDescent="0.4">
      <c r="B24" s="79">
        <v>19</v>
      </c>
      <c r="C24" s="77" t="s">
        <v>57</v>
      </c>
      <c r="D24" s="79" t="s">
        <v>71</v>
      </c>
      <c r="E24" s="76"/>
      <c r="F24" s="79" t="s">
        <v>2</v>
      </c>
      <c r="G24" s="76"/>
      <c r="H24" s="80" t="s">
        <v>73</v>
      </c>
      <c r="I24" s="76">
        <v>0</v>
      </c>
      <c r="J24" s="80" t="s">
        <v>66</v>
      </c>
      <c r="K24" s="84">
        <f t="shared" si="8"/>
        <v>0</v>
      </c>
      <c r="M24" s="76"/>
      <c r="N24" s="79" t="s">
        <v>2</v>
      </c>
      <c r="O24" s="76"/>
      <c r="Q24" s="75">
        <f t="shared" si="9"/>
        <v>0</v>
      </c>
      <c r="R24" s="79" t="s">
        <v>2</v>
      </c>
      <c r="S24" s="75">
        <f t="shared" si="10"/>
        <v>0</v>
      </c>
      <c r="U24" s="85">
        <f t="shared" si="11"/>
        <v>0</v>
      </c>
      <c r="W24" s="90"/>
    </row>
    <row r="25" spans="2:23" x14ac:dyDescent="0.4">
      <c r="B25" s="79">
        <v>20</v>
      </c>
      <c r="C25" s="77" t="s">
        <v>74</v>
      </c>
      <c r="D25" s="79" t="s">
        <v>71</v>
      </c>
      <c r="E25" s="76"/>
      <c r="F25" s="79" t="s">
        <v>2</v>
      </c>
      <c r="G25" s="76"/>
      <c r="H25" s="80" t="s">
        <v>73</v>
      </c>
      <c r="I25" s="76">
        <v>0</v>
      </c>
      <c r="J25" s="80" t="s">
        <v>66</v>
      </c>
      <c r="K25" s="84">
        <f t="shared" si="7"/>
        <v>0</v>
      </c>
      <c r="M25" s="76"/>
      <c r="N25" s="79" t="s">
        <v>2</v>
      </c>
      <c r="O25" s="76"/>
      <c r="Q25" s="75">
        <f t="shared" si="4"/>
        <v>0</v>
      </c>
      <c r="R25" s="79" t="s">
        <v>2</v>
      </c>
      <c r="S25" s="75">
        <f t="shared" si="5"/>
        <v>0</v>
      </c>
      <c r="U25" s="85">
        <f t="shared" si="6"/>
        <v>0</v>
      </c>
      <c r="W25" s="90"/>
    </row>
    <row r="26" spans="2:23" x14ac:dyDescent="0.4">
      <c r="B26" s="79">
        <v>21</v>
      </c>
      <c r="C26" s="77" t="s">
        <v>75</v>
      </c>
      <c r="D26" s="79" t="s">
        <v>71</v>
      </c>
      <c r="E26" s="87"/>
      <c r="F26" s="79" t="s">
        <v>2</v>
      </c>
      <c r="G26" s="87"/>
      <c r="H26" s="80" t="s">
        <v>73</v>
      </c>
      <c r="I26" s="87"/>
      <c r="J26" s="80" t="s">
        <v>66</v>
      </c>
      <c r="K26" s="77">
        <v>1</v>
      </c>
      <c r="M26" s="84"/>
      <c r="N26" s="79" t="s">
        <v>2</v>
      </c>
      <c r="O26" s="84"/>
      <c r="Q26" s="84"/>
      <c r="R26" s="79" t="s">
        <v>2</v>
      </c>
      <c r="S26" s="84"/>
      <c r="U26" s="77">
        <v>1</v>
      </c>
      <c r="W26" s="90"/>
    </row>
    <row r="27" spans="2:23" x14ac:dyDescent="0.4">
      <c r="B27" s="79">
        <v>22</v>
      </c>
      <c r="C27" s="77" t="s">
        <v>76</v>
      </c>
      <c r="D27" s="79" t="s">
        <v>71</v>
      </c>
      <c r="E27" s="87"/>
      <c r="F27" s="79" t="s">
        <v>2</v>
      </c>
      <c r="G27" s="87"/>
      <c r="H27" s="80" t="s">
        <v>73</v>
      </c>
      <c r="I27" s="87"/>
      <c r="J27" s="80" t="s">
        <v>66</v>
      </c>
      <c r="K27" s="77">
        <v>2</v>
      </c>
      <c r="M27" s="84"/>
      <c r="N27" s="79" t="s">
        <v>2</v>
      </c>
      <c r="O27" s="84"/>
      <c r="Q27" s="84"/>
      <c r="R27" s="79" t="s">
        <v>2</v>
      </c>
      <c r="S27" s="84"/>
      <c r="U27" s="77">
        <v>2</v>
      </c>
      <c r="W27" s="90"/>
    </row>
    <row r="28" spans="2:23" x14ac:dyDescent="0.4">
      <c r="B28" s="79">
        <v>23</v>
      </c>
      <c r="C28" s="77" t="s">
        <v>77</v>
      </c>
      <c r="D28" s="79" t="s">
        <v>71</v>
      </c>
      <c r="E28" s="87"/>
      <c r="F28" s="79" t="s">
        <v>2</v>
      </c>
      <c r="G28" s="87"/>
      <c r="H28" s="80" t="s">
        <v>73</v>
      </c>
      <c r="I28" s="87"/>
      <c r="J28" s="80" t="s">
        <v>66</v>
      </c>
      <c r="K28" s="77">
        <v>3</v>
      </c>
      <c r="M28" s="84"/>
      <c r="N28" s="79" t="s">
        <v>2</v>
      </c>
      <c r="O28" s="84"/>
      <c r="Q28" s="84"/>
      <c r="R28" s="79" t="s">
        <v>2</v>
      </c>
      <c r="S28" s="84"/>
      <c r="U28" s="77">
        <v>3</v>
      </c>
      <c r="W28" s="90"/>
    </row>
    <row r="29" spans="2:23" x14ac:dyDescent="0.4">
      <c r="B29" s="79">
        <v>24</v>
      </c>
      <c r="C29" s="77" t="s">
        <v>78</v>
      </c>
      <c r="D29" s="79" t="s">
        <v>71</v>
      </c>
      <c r="E29" s="87"/>
      <c r="F29" s="79" t="s">
        <v>2</v>
      </c>
      <c r="G29" s="87"/>
      <c r="H29" s="80" t="s">
        <v>73</v>
      </c>
      <c r="I29" s="87"/>
      <c r="J29" s="80" t="s">
        <v>66</v>
      </c>
      <c r="K29" s="77">
        <v>4</v>
      </c>
      <c r="M29" s="84"/>
      <c r="N29" s="79" t="s">
        <v>2</v>
      </c>
      <c r="O29" s="84"/>
      <c r="Q29" s="84"/>
      <c r="R29" s="79" t="s">
        <v>2</v>
      </c>
      <c r="S29" s="84"/>
      <c r="U29" s="77">
        <v>4</v>
      </c>
      <c r="W29" s="90"/>
    </row>
    <row r="30" spans="2:23" x14ac:dyDescent="0.4">
      <c r="B30" s="79">
        <v>25</v>
      </c>
      <c r="C30" s="77" t="s">
        <v>79</v>
      </c>
      <c r="D30" s="79" t="s">
        <v>71</v>
      </c>
      <c r="E30" s="87"/>
      <c r="F30" s="79" t="s">
        <v>2</v>
      </c>
      <c r="G30" s="87"/>
      <c r="H30" s="80" t="s">
        <v>73</v>
      </c>
      <c r="I30" s="87"/>
      <c r="J30" s="80" t="s">
        <v>66</v>
      </c>
      <c r="K30" s="77">
        <v>2</v>
      </c>
      <c r="M30" s="84"/>
      <c r="N30" s="79" t="s">
        <v>2</v>
      </c>
      <c r="O30" s="84"/>
      <c r="Q30" s="84"/>
      <c r="R30" s="79" t="s">
        <v>2</v>
      </c>
      <c r="S30" s="84"/>
      <c r="U30" s="77">
        <v>1</v>
      </c>
      <c r="W30" s="90"/>
    </row>
    <row r="31" spans="2:23" x14ac:dyDescent="0.4">
      <c r="B31" s="79">
        <v>26</v>
      </c>
      <c r="C31" s="77" t="s">
        <v>58</v>
      </c>
      <c r="D31" s="79" t="s">
        <v>71</v>
      </c>
      <c r="E31" s="87"/>
      <c r="F31" s="79" t="s">
        <v>2</v>
      </c>
      <c r="G31" s="87"/>
      <c r="H31" s="80" t="s">
        <v>73</v>
      </c>
      <c r="I31" s="87"/>
      <c r="J31" s="80" t="s">
        <v>66</v>
      </c>
      <c r="K31" s="77">
        <v>6</v>
      </c>
      <c r="M31" s="84"/>
      <c r="N31" s="79" t="s">
        <v>2</v>
      </c>
      <c r="O31" s="84"/>
      <c r="Q31" s="84"/>
      <c r="R31" s="79" t="s">
        <v>2</v>
      </c>
      <c r="S31" s="84"/>
      <c r="U31" s="77">
        <v>6</v>
      </c>
      <c r="W31" s="90"/>
    </row>
    <row r="32" spans="2:23" x14ac:dyDescent="0.4">
      <c r="B32" s="79">
        <v>27</v>
      </c>
      <c r="C32" s="77" t="s">
        <v>59</v>
      </c>
      <c r="D32" s="79" t="s">
        <v>71</v>
      </c>
      <c r="E32" s="87"/>
      <c r="F32" s="79" t="s">
        <v>2</v>
      </c>
      <c r="G32" s="87"/>
      <c r="H32" s="80" t="s">
        <v>73</v>
      </c>
      <c r="I32" s="87"/>
      <c r="J32" s="80" t="s">
        <v>66</v>
      </c>
      <c r="K32" s="77">
        <v>0</v>
      </c>
      <c r="M32" s="84"/>
      <c r="N32" s="79" t="s">
        <v>2</v>
      </c>
      <c r="O32" s="84"/>
      <c r="Q32" s="84"/>
      <c r="R32" s="79" t="s">
        <v>2</v>
      </c>
      <c r="S32" s="84"/>
      <c r="U32" s="77">
        <v>0</v>
      </c>
      <c r="W32" s="90" t="s">
        <v>146</v>
      </c>
    </row>
    <row r="33" spans="2:23" x14ac:dyDescent="0.4">
      <c r="B33" s="79">
        <v>28</v>
      </c>
      <c r="C33" s="77" t="s">
        <v>72</v>
      </c>
      <c r="D33" s="79" t="s">
        <v>71</v>
      </c>
      <c r="E33" s="87"/>
      <c r="F33" s="79" t="s">
        <v>2</v>
      </c>
      <c r="G33" s="87"/>
      <c r="H33" s="80" t="s">
        <v>73</v>
      </c>
      <c r="I33" s="87"/>
      <c r="J33" s="80" t="s">
        <v>66</v>
      </c>
      <c r="K33" s="77"/>
      <c r="M33" s="84"/>
      <c r="N33" s="79" t="s">
        <v>2</v>
      </c>
      <c r="O33" s="84"/>
      <c r="Q33" s="84"/>
      <c r="R33" s="79" t="s">
        <v>2</v>
      </c>
      <c r="S33" s="84"/>
      <c r="U33" s="77"/>
      <c r="W33" s="90"/>
    </row>
    <row r="34" spans="2:23" x14ac:dyDescent="0.4">
      <c r="B34" s="79">
        <v>29</v>
      </c>
      <c r="C34" s="77" t="s">
        <v>72</v>
      </c>
      <c r="D34" s="79" t="s">
        <v>71</v>
      </c>
      <c r="E34" s="87"/>
      <c r="F34" s="79" t="s">
        <v>2</v>
      </c>
      <c r="G34" s="87"/>
      <c r="H34" s="80" t="s">
        <v>73</v>
      </c>
      <c r="I34" s="87"/>
      <c r="J34" s="80" t="s">
        <v>66</v>
      </c>
      <c r="K34" s="77"/>
      <c r="M34" s="84"/>
      <c r="N34" s="79" t="s">
        <v>2</v>
      </c>
      <c r="O34" s="84"/>
      <c r="Q34" s="84"/>
      <c r="R34" s="79" t="s">
        <v>2</v>
      </c>
      <c r="S34" s="84"/>
      <c r="U34" s="77"/>
      <c r="W34" s="90"/>
    </row>
    <row r="35" spans="2:23" x14ac:dyDescent="0.4">
      <c r="B35" s="79">
        <v>30</v>
      </c>
      <c r="C35" s="77" t="s">
        <v>72</v>
      </c>
      <c r="D35" s="79" t="s">
        <v>71</v>
      </c>
      <c r="E35" s="87"/>
      <c r="F35" s="79" t="s">
        <v>2</v>
      </c>
      <c r="G35" s="87"/>
      <c r="H35" s="80" t="s">
        <v>73</v>
      </c>
      <c r="I35" s="87"/>
      <c r="J35" s="80" t="s">
        <v>66</v>
      </c>
      <c r="K35" s="77"/>
      <c r="M35" s="84"/>
      <c r="N35" s="79" t="s">
        <v>2</v>
      </c>
      <c r="O35" s="84"/>
      <c r="Q35" s="84"/>
      <c r="R35" s="79" t="s">
        <v>2</v>
      </c>
      <c r="S35" s="84"/>
      <c r="U35" s="77"/>
      <c r="W35" s="90"/>
    </row>
    <row r="36" spans="2:23" x14ac:dyDescent="0.4">
      <c r="C36" s="88"/>
    </row>
    <row r="37" spans="2:23" x14ac:dyDescent="0.4">
      <c r="C37" s="89" t="s">
        <v>149</v>
      </c>
    </row>
    <row r="38" spans="2:23" x14ac:dyDescent="0.4">
      <c r="C38" s="89" t="s">
        <v>150</v>
      </c>
    </row>
    <row r="39" spans="2:23" x14ac:dyDescent="0.4">
      <c r="C39" s="89" t="s">
        <v>151</v>
      </c>
    </row>
    <row r="40" spans="2:23" x14ac:dyDescent="0.4">
      <c r="C40" s="89" t="s">
        <v>152</v>
      </c>
    </row>
    <row r="41" spans="2:23" x14ac:dyDescent="0.4">
      <c r="C41" s="81" t="s">
        <v>153</v>
      </c>
    </row>
    <row r="42" spans="2:23" x14ac:dyDescent="0.4">
      <c r="C42" s="81" t="s">
        <v>197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zoomScale="75" zoomScaleNormal="75" workbookViewId="0">
      <selection activeCell="B1" sqref="B1"/>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304" t="s">
        <v>213</v>
      </c>
    </row>
    <row r="2" spans="2:23" x14ac:dyDescent="0.4">
      <c r="B2" s="81" t="s">
        <v>69</v>
      </c>
      <c r="E2" s="82"/>
      <c r="I2" s="83"/>
    </row>
    <row r="3" spans="2:23" x14ac:dyDescent="0.4">
      <c r="B3" s="83" t="s">
        <v>135</v>
      </c>
      <c r="E3" s="82" t="s">
        <v>139</v>
      </c>
      <c r="I3" s="83"/>
    </row>
    <row r="4" spans="2:23" x14ac:dyDescent="0.4">
      <c r="B4" s="81"/>
      <c r="E4" s="655" t="s">
        <v>52</v>
      </c>
      <c r="F4" s="655"/>
      <c r="G4" s="655"/>
      <c r="H4" s="655"/>
      <c r="I4" s="655"/>
      <c r="J4" s="655"/>
      <c r="K4" s="655"/>
      <c r="M4" s="655" t="s">
        <v>51</v>
      </c>
      <c r="N4" s="655"/>
      <c r="O4" s="655"/>
      <c r="Q4" s="655" t="s">
        <v>80</v>
      </c>
      <c r="R4" s="655"/>
      <c r="S4" s="655"/>
      <c r="T4" s="655"/>
      <c r="U4" s="655"/>
      <c r="W4" s="655" t="s">
        <v>138</v>
      </c>
    </row>
    <row r="5" spans="2:23" x14ac:dyDescent="0.4">
      <c r="B5" s="79" t="s">
        <v>88</v>
      </c>
      <c r="C5" s="79" t="s">
        <v>7</v>
      </c>
      <c r="E5" s="79" t="s">
        <v>134</v>
      </c>
      <c r="F5" s="79"/>
      <c r="G5" s="79" t="s">
        <v>133</v>
      </c>
      <c r="I5" s="79" t="s">
        <v>70</v>
      </c>
      <c r="K5" s="79" t="s">
        <v>52</v>
      </c>
      <c r="M5" s="79" t="s">
        <v>136</v>
      </c>
      <c r="O5" s="79" t="s">
        <v>137</v>
      </c>
      <c r="Q5" s="79" t="s">
        <v>136</v>
      </c>
      <c r="S5" s="79" t="s">
        <v>137</v>
      </c>
      <c r="U5" s="79" t="s">
        <v>52</v>
      </c>
      <c r="W5" s="655"/>
    </row>
    <row r="6" spans="2:23" x14ac:dyDescent="0.4">
      <c r="B6" s="79">
        <v>1</v>
      </c>
      <c r="C6" s="292" t="s">
        <v>203</v>
      </c>
      <c r="D6" s="79" t="s">
        <v>71</v>
      </c>
      <c r="E6" s="291">
        <v>0</v>
      </c>
      <c r="F6" s="79" t="s">
        <v>2</v>
      </c>
      <c r="G6" s="291">
        <v>0</v>
      </c>
      <c r="H6" s="80" t="s">
        <v>73</v>
      </c>
      <c r="I6" s="76">
        <v>0</v>
      </c>
      <c r="J6" s="80" t="s">
        <v>66</v>
      </c>
      <c r="K6" s="84">
        <f t="shared" ref="K6:K8" si="0">(G6-E6-I6)*24</f>
        <v>0</v>
      </c>
      <c r="M6" s="291">
        <v>0</v>
      </c>
      <c r="N6" s="79" t="s">
        <v>2</v>
      </c>
      <c r="O6" s="291">
        <v>0</v>
      </c>
      <c r="Q6" s="75">
        <f>IF(E6&lt;M6,M6,E6)</f>
        <v>0</v>
      </c>
      <c r="R6" s="79" t="s">
        <v>2</v>
      </c>
      <c r="S6" s="75">
        <f t="shared" ref="S6:S8" si="1">IF(G6&gt;O6,O6,G6)</f>
        <v>0</v>
      </c>
      <c r="U6" s="85">
        <f t="shared" ref="U6:U8" si="2">(S6-Q6)*24</f>
        <v>0</v>
      </c>
      <c r="W6" s="293" t="s">
        <v>204</v>
      </c>
    </row>
    <row r="7" spans="2:23" x14ac:dyDescent="0.4">
      <c r="B7" s="79">
        <v>2</v>
      </c>
      <c r="C7" s="77" t="s">
        <v>33</v>
      </c>
      <c r="D7" s="79" t="s">
        <v>71</v>
      </c>
      <c r="E7" s="76"/>
      <c r="F7" s="79" t="s">
        <v>2</v>
      </c>
      <c r="G7" s="76"/>
      <c r="H7" s="80" t="s">
        <v>73</v>
      </c>
      <c r="I7" s="76">
        <v>0</v>
      </c>
      <c r="J7" s="80" t="s">
        <v>66</v>
      </c>
      <c r="K7" s="84">
        <f t="shared" si="0"/>
        <v>0</v>
      </c>
      <c r="M7" s="76"/>
      <c r="N7" s="79" t="s">
        <v>2</v>
      </c>
      <c r="O7" s="76"/>
      <c r="Q7" s="75">
        <f t="shared" ref="Q7:Q8" si="3">IF(E7&lt;M7,M7,E7)</f>
        <v>0</v>
      </c>
      <c r="R7" s="79" t="s">
        <v>2</v>
      </c>
      <c r="S7" s="75">
        <f t="shared" si="1"/>
        <v>0</v>
      </c>
      <c r="U7" s="85">
        <f t="shared" si="2"/>
        <v>0</v>
      </c>
      <c r="W7" s="90"/>
    </row>
    <row r="8" spans="2:23" x14ac:dyDescent="0.4">
      <c r="B8" s="79">
        <v>3</v>
      </c>
      <c r="C8" s="77" t="s">
        <v>36</v>
      </c>
      <c r="D8" s="79" t="s">
        <v>71</v>
      </c>
      <c r="E8" s="76"/>
      <c r="F8" s="79" t="s">
        <v>2</v>
      </c>
      <c r="G8" s="76"/>
      <c r="H8" s="80" t="s">
        <v>73</v>
      </c>
      <c r="I8" s="76">
        <v>0</v>
      </c>
      <c r="J8" s="80" t="s">
        <v>66</v>
      </c>
      <c r="K8" s="84">
        <f t="shared" si="0"/>
        <v>0</v>
      </c>
      <c r="M8" s="76"/>
      <c r="N8" s="79" t="s">
        <v>2</v>
      </c>
      <c r="O8" s="76"/>
      <c r="Q8" s="75">
        <f t="shared" si="3"/>
        <v>0</v>
      </c>
      <c r="R8" s="79" t="s">
        <v>2</v>
      </c>
      <c r="S8" s="75">
        <f t="shared" si="1"/>
        <v>0</v>
      </c>
      <c r="U8" s="85">
        <f t="shared" si="2"/>
        <v>0</v>
      </c>
      <c r="W8" s="90"/>
    </row>
    <row r="9" spans="2:23" x14ac:dyDescent="0.4">
      <c r="B9" s="79">
        <v>4</v>
      </c>
      <c r="C9" s="77" t="s">
        <v>34</v>
      </c>
      <c r="D9" s="79" t="s">
        <v>71</v>
      </c>
      <c r="E9" s="76"/>
      <c r="F9" s="79" t="s">
        <v>2</v>
      </c>
      <c r="G9" s="76"/>
      <c r="H9" s="80" t="s">
        <v>73</v>
      </c>
      <c r="I9" s="76">
        <v>0</v>
      </c>
      <c r="J9" s="80" t="s">
        <v>66</v>
      </c>
      <c r="K9" s="84">
        <f>(G9-E9-I9)*24</f>
        <v>0</v>
      </c>
      <c r="M9" s="76"/>
      <c r="N9" s="79" t="s">
        <v>2</v>
      </c>
      <c r="O9" s="76"/>
      <c r="Q9" s="75">
        <f>IF(E9&lt;M9,M9,E9)</f>
        <v>0</v>
      </c>
      <c r="R9" s="79" t="s">
        <v>2</v>
      </c>
      <c r="S9" s="75">
        <f>IF(G9&gt;O9,O9,G9)</f>
        <v>0</v>
      </c>
      <c r="U9" s="85">
        <f>(S9-Q9)*24</f>
        <v>0</v>
      </c>
      <c r="W9" s="90"/>
    </row>
    <row r="10" spans="2:23" x14ac:dyDescent="0.4">
      <c r="B10" s="79">
        <v>5</v>
      </c>
      <c r="C10" s="77" t="s">
        <v>41</v>
      </c>
      <c r="D10" s="79" t="s">
        <v>71</v>
      </c>
      <c r="E10" s="76"/>
      <c r="F10" s="79" t="s">
        <v>2</v>
      </c>
      <c r="G10" s="76"/>
      <c r="H10" s="80" t="s">
        <v>73</v>
      </c>
      <c r="I10" s="76">
        <v>0</v>
      </c>
      <c r="J10" s="80" t="s">
        <v>66</v>
      </c>
      <c r="K10" s="84">
        <f>(G10-E10-I10)*24</f>
        <v>0</v>
      </c>
      <c r="M10" s="76"/>
      <c r="N10" s="79" t="s">
        <v>2</v>
      </c>
      <c r="O10" s="76"/>
      <c r="Q10" s="75">
        <f t="shared" ref="Q10:Q25" si="4">IF(E10&lt;M10,M10,E10)</f>
        <v>0</v>
      </c>
      <c r="R10" s="79" t="s">
        <v>2</v>
      </c>
      <c r="S10" s="75">
        <f t="shared" ref="S10:S25" si="5">IF(G10&gt;O10,O10,G10)</f>
        <v>0</v>
      </c>
      <c r="U10" s="85">
        <f t="shared" ref="U10:U25" si="6">(S10-Q10)*24</f>
        <v>0</v>
      </c>
      <c r="W10" s="90"/>
    </row>
    <row r="11" spans="2:23" x14ac:dyDescent="0.4">
      <c r="B11" s="79">
        <v>6</v>
      </c>
      <c r="C11" s="77" t="s">
        <v>37</v>
      </c>
      <c r="D11" s="79" t="s">
        <v>71</v>
      </c>
      <c r="E11" s="76"/>
      <c r="F11" s="79" t="s">
        <v>2</v>
      </c>
      <c r="G11" s="76"/>
      <c r="H11" s="80" t="s">
        <v>73</v>
      </c>
      <c r="I11" s="76">
        <v>0</v>
      </c>
      <c r="J11" s="80" t="s">
        <v>66</v>
      </c>
      <c r="K11" s="84">
        <f t="shared" ref="K11:K25" si="7">(G11-E11-I11)*24</f>
        <v>0</v>
      </c>
      <c r="M11" s="76"/>
      <c r="N11" s="79" t="s">
        <v>2</v>
      </c>
      <c r="O11" s="76"/>
      <c r="Q11" s="75">
        <f t="shared" si="4"/>
        <v>0</v>
      </c>
      <c r="R11" s="79" t="s">
        <v>2</v>
      </c>
      <c r="S11" s="75">
        <f t="shared" si="5"/>
        <v>0</v>
      </c>
      <c r="U11" s="85">
        <f t="shared" si="6"/>
        <v>0</v>
      </c>
      <c r="W11" s="90"/>
    </row>
    <row r="12" spans="2:23" x14ac:dyDescent="0.4">
      <c r="B12" s="79">
        <v>7</v>
      </c>
      <c r="C12" s="77" t="s">
        <v>38</v>
      </c>
      <c r="D12" s="79" t="s">
        <v>71</v>
      </c>
      <c r="E12" s="76"/>
      <c r="F12" s="79" t="s">
        <v>2</v>
      </c>
      <c r="G12" s="76"/>
      <c r="H12" s="80" t="s">
        <v>73</v>
      </c>
      <c r="I12" s="76">
        <v>0</v>
      </c>
      <c r="J12" s="80" t="s">
        <v>66</v>
      </c>
      <c r="K12" s="84">
        <f t="shared" si="7"/>
        <v>0</v>
      </c>
      <c r="M12" s="76"/>
      <c r="N12" s="79" t="s">
        <v>2</v>
      </c>
      <c r="O12" s="76"/>
      <c r="Q12" s="75">
        <f t="shared" si="4"/>
        <v>0</v>
      </c>
      <c r="R12" s="79" t="s">
        <v>2</v>
      </c>
      <c r="S12" s="75">
        <f t="shared" si="5"/>
        <v>0</v>
      </c>
      <c r="U12" s="85">
        <f t="shared" si="6"/>
        <v>0</v>
      </c>
      <c r="W12" s="90"/>
    </row>
    <row r="13" spans="2:23" x14ac:dyDescent="0.4">
      <c r="B13" s="79">
        <v>8</v>
      </c>
      <c r="C13" s="77" t="s">
        <v>42</v>
      </c>
      <c r="D13" s="79" t="s">
        <v>71</v>
      </c>
      <c r="E13" s="76"/>
      <c r="F13" s="79" t="s">
        <v>2</v>
      </c>
      <c r="G13" s="76"/>
      <c r="H13" s="80" t="s">
        <v>73</v>
      </c>
      <c r="I13" s="76">
        <v>0</v>
      </c>
      <c r="J13" s="80" t="s">
        <v>66</v>
      </c>
      <c r="K13" s="84">
        <f t="shared" si="7"/>
        <v>0</v>
      </c>
      <c r="M13" s="76"/>
      <c r="N13" s="79" t="s">
        <v>2</v>
      </c>
      <c r="O13" s="76"/>
      <c r="Q13" s="75">
        <f t="shared" si="4"/>
        <v>0</v>
      </c>
      <c r="R13" s="79" t="s">
        <v>2</v>
      </c>
      <c r="S13" s="75">
        <f t="shared" si="5"/>
        <v>0</v>
      </c>
      <c r="U13" s="85">
        <f t="shared" si="6"/>
        <v>0</v>
      </c>
      <c r="W13" s="90"/>
    </row>
    <row r="14" spans="2:23" x14ac:dyDescent="0.4">
      <c r="B14" s="79">
        <v>9</v>
      </c>
      <c r="C14" s="77" t="s">
        <v>35</v>
      </c>
      <c r="D14" s="79" t="s">
        <v>71</v>
      </c>
      <c r="E14" s="76"/>
      <c r="F14" s="79" t="s">
        <v>2</v>
      </c>
      <c r="G14" s="76"/>
      <c r="H14" s="80" t="s">
        <v>73</v>
      </c>
      <c r="I14" s="76">
        <v>0</v>
      </c>
      <c r="J14" s="80" t="s">
        <v>66</v>
      </c>
      <c r="K14" s="84">
        <f t="shared" si="7"/>
        <v>0</v>
      </c>
      <c r="M14" s="76"/>
      <c r="N14" s="79" t="s">
        <v>2</v>
      </c>
      <c r="O14" s="76"/>
      <c r="Q14" s="75">
        <f t="shared" si="4"/>
        <v>0</v>
      </c>
      <c r="R14" s="79" t="s">
        <v>2</v>
      </c>
      <c r="S14" s="75">
        <f t="shared" si="5"/>
        <v>0</v>
      </c>
      <c r="U14" s="85">
        <f t="shared" si="6"/>
        <v>0</v>
      </c>
      <c r="W14" s="90"/>
    </row>
    <row r="15" spans="2:23" x14ac:dyDescent="0.4">
      <c r="B15" s="79">
        <v>10</v>
      </c>
      <c r="C15" s="77" t="s">
        <v>43</v>
      </c>
      <c r="D15" s="79" t="s">
        <v>71</v>
      </c>
      <c r="E15" s="76"/>
      <c r="F15" s="79" t="s">
        <v>2</v>
      </c>
      <c r="G15" s="76"/>
      <c r="H15" s="80" t="s">
        <v>73</v>
      </c>
      <c r="I15" s="76">
        <v>0</v>
      </c>
      <c r="J15" s="80" t="s">
        <v>66</v>
      </c>
      <c r="K15" s="84">
        <f t="shared" si="7"/>
        <v>0</v>
      </c>
      <c r="M15" s="76"/>
      <c r="N15" s="79" t="s">
        <v>2</v>
      </c>
      <c r="O15" s="76"/>
      <c r="Q15" s="75">
        <f t="shared" si="4"/>
        <v>0</v>
      </c>
      <c r="R15" s="79" t="s">
        <v>2</v>
      </c>
      <c r="S15" s="75">
        <f>IF(G15&gt;O15,O15,G15)</f>
        <v>0</v>
      </c>
      <c r="U15" s="85">
        <f t="shared" si="6"/>
        <v>0</v>
      </c>
      <c r="W15" s="90"/>
    </row>
    <row r="16" spans="2:23" x14ac:dyDescent="0.4">
      <c r="B16" s="79">
        <v>11</v>
      </c>
      <c r="C16" s="77" t="s">
        <v>44</v>
      </c>
      <c r="D16" s="79" t="s">
        <v>71</v>
      </c>
      <c r="E16" s="76"/>
      <c r="F16" s="79" t="s">
        <v>2</v>
      </c>
      <c r="G16" s="76"/>
      <c r="H16" s="80" t="s">
        <v>73</v>
      </c>
      <c r="I16" s="76">
        <v>0</v>
      </c>
      <c r="J16" s="80" t="s">
        <v>66</v>
      </c>
      <c r="K16" s="84">
        <f t="shared" si="7"/>
        <v>0</v>
      </c>
      <c r="M16" s="76"/>
      <c r="N16" s="79" t="s">
        <v>2</v>
      </c>
      <c r="O16" s="76"/>
      <c r="Q16" s="75">
        <f t="shared" si="4"/>
        <v>0</v>
      </c>
      <c r="R16" s="79" t="s">
        <v>2</v>
      </c>
      <c r="S16" s="75">
        <f t="shared" si="5"/>
        <v>0</v>
      </c>
      <c r="U16" s="85">
        <f t="shared" si="6"/>
        <v>0</v>
      </c>
      <c r="W16" s="90"/>
    </row>
    <row r="17" spans="2:23" x14ac:dyDescent="0.4">
      <c r="B17" s="79">
        <v>12</v>
      </c>
      <c r="C17" s="77" t="s">
        <v>45</v>
      </c>
      <c r="D17" s="79" t="s">
        <v>71</v>
      </c>
      <c r="E17" s="76"/>
      <c r="F17" s="79" t="s">
        <v>2</v>
      </c>
      <c r="G17" s="76"/>
      <c r="H17" s="80" t="s">
        <v>73</v>
      </c>
      <c r="I17" s="76">
        <v>0</v>
      </c>
      <c r="J17" s="80" t="s">
        <v>66</v>
      </c>
      <c r="K17" s="84">
        <f t="shared" si="7"/>
        <v>0</v>
      </c>
      <c r="M17" s="76"/>
      <c r="N17" s="79" t="s">
        <v>2</v>
      </c>
      <c r="O17" s="76"/>
      <c r="Q17" s="75">
        <f t="shared" si="4"/>
        <v>0</v>
      </c>
      <c r="R17" s="79" t="s">
        <v>2</v>
      </c>
      <c r="S17" s="75">
        <f t="shared" si="5"/>
        <v>0</v>
      </c>
      <c r="U17" s="85">
        <f t="shared" si="6"/>
        <v>0</v>
      </c>
      <c r="W17" s="90"/>
    </row>
    <row r="18" spans="2:23" x14ac:dyDescent="0.4">
      <c r="B18" s="79">
        <v>13</v>
      </c>
      <c r="C18" s="77" t="s">
        <v>46</v>
      </c>
      <c r="D18" s="79" t="s">
        <v>71</v>
      </c>
      <c r="E18" s="76"/>
      <c r="F18" s="79" t="s">
        <v>2</v>
      </c>
      <c r="G18" s="76"/>
      <c r="H18" s="80" t="s">
        <v>73</v>
      </c>
      <c r="I18" s="76">
        <v>0</v>
      </c>
      <c r="J18" s="80" t="s">
        <v>66</v>
      </c>
      <c r="K18" s="84">
        <f t="shared" si="7"/>
        <v>0</v>
      </c>
      <c r="M18" s="76"/>
      <c r="N18" s="79" t="s">
        <v>2</v>
      </c>
      <c r="O18" s="76"/>
      <c r="Q18" s="75">
        <f t="shared" si="4"/>
        <v>0</v>
      </c>
      <c r="R18" s="79" t="s">
        <v>2</v>
      </c>
      <c r="S18" s="75">
        <f t="shared" si="5"/>
        <v>0</v>
      </c>
      <c r="U18" s="85">
        <f t="shared" si="6"/>
        <v>0</v>
      </c>
      <c r="W18" s="90"/>
    </row>
    <row r="19" spans="2:23" x14ac:dyDescent="0.4">
      <c r="B19" s="79">
        <v>14</v>
      </c>
      <c r="C19" s="77" t="s">
        <v>47</v>
      </c>
      <c r="D19" s="79" t="s">
        <v>71</v>
      </c>
      <c r="E19" s="76"/>
      <c r="F19" s="79" t="s">
        <v>2</v>
      </c>
      <c r="G19" s="76"/>
      <c r="H19" s="80" t="s">
        <v>73</v>
      </c>
      <c r="I19" s="76">
        <v>0</v>
      </c>
      <c r="J19" s="80" t="s">
        <v>66</v>
      </c>
      <c r="K19" s="84">
        <f t="shared" si="7"/>
        <v>0</v>
      </c>
      <c r="M19" s="76"/>
      <c r="N19" s="79" t="s">
        <v>2</v>
      </c>
      <c r="O19" s="76"/>
      <c r="Q19" s="75">
        <f t="shared" si="4"/>
        <v>0</v>
      </c>
      <c r="R19" s="79" t="s">
        <v>2</v>
      </c>
      <c r="S19" s="75">
        <f t="shared" si="5"/>
        <v>0</v>
      </c>
      <c r="U19" s="85">
        <f t="shared" si="6"/>
        <v>0</v>
      </c>
      <c r="W19" s="90"/>
    </row>
    <row r="20" spans="2:23" x14ac:dyDescent="0.4">
      <c r="B20" s="79">
        <v>15</v>
      </c>
      <c r="C20" s="77" t="s">
        <v>48</v>
      </c>
      <c r="D20" s="79" t="s">
        <v>71</v>
      </c>
      <c r="E20" s="76"/>
      <c r="F20" s="79" t="s">
        <v>2</v>
      </c>
      <c r="G20" s="76"/>
      <c r="H20" s="80" t="s">
        <v>73</v>
      </c>
      <c r="I20" s="76">
        <v>0</v>
      </c>
      <c r="J20" s="80" t="s">
        <v>66</v>
      </c>
      <c r="K20" s="86">
        <f t="shared" si="7"/>
        <v>0</v>
      </c>
      <c r="M20" s="76"/>
      <c r="N20" s="79" t="s">
        <v>2</v>
      </c>
      <c r="O20" s="76"/>
      <c r="Q20" s="75">
        <f t="shared" si="4"/>
        <v>0</v>
      </c>
      <c r="R20" s="79" t="s">
        <v>2</v>
      </c>
      <c r="S20" s="75">
        <f t="shared" si="5"/>
        <v>0</v>
      </c>
      <c r="U20" s="85">
        <f t="shared" si="6"/>
        <v>0</v>
      </c>
      <c r="W20" s="90"/>
    </row>
    <row r="21" spans="2:23" x14ac:dyDescent="0.4">
      <c r="B21" s="79">
        <v>16</v>
      </c>
      <c r="C21" s="77" t="s">
        <v>39</v>
      </c>
      <c r="D21" s="79" t="s">
        <v>71</v>
      </c>
      <c r="E21" s="76"/>
      <c r="F21" s="79" t="s">
        <v>2</v>
      </c>
      <c r="G21" s="76"/>
      <c r="H21" s="80" t="s">
        <v>73</v>
      </c>
      <c r="I21" s="76">
        <v>0</v>
      </c>
      <c r="J21" s="80" t="s">
        <v>66</v>
      </c>
      <c r="K21" s="84">
        <f t="shared" si="7"/>
        <v>0</v>
      </c>
      <c r="M21" s="76"/>
      <c r="N21" s="79" t="s">
        <v>2</v>
      </c>
      <c r="O21" s="76"/>
      <c r="Q21" s="75">
        <f t="shared" si="4"/>
        <v>0</v>
      </c>
      <c r="R21" s="79" t="s">
        <v>2</v>
      </c>
      <c r="S21" s="75">
        <f t="shared" si="5"/>
        <v>0</v>
      </c>
      <c r="U21" s="85">
        <f t="shared" si="6"/>
        <v>0</v>
      </c>
      <c r="W21" s="90"/>
    </row>
    <row r="22" spans="2:23" x14ac:dyDescent="0.4">
      <c r="B22" s="79">
        <v>17</v>
      </c>
      <c r="C22" s="77" t="s">
        <v>55</v>
      </c>
      <c r="D22" s="79" t="s">
        <v>71</v>
      </c>
      <c r="E22" s="76"/>
      <c r="F22" s="79" t="s">
        <v>2</v>
      </c>
      <c r="G22" s="76"/>
      <c r="H22" s="80" t="s">
        <v>73</v>
      </c>
      <c r="I22" s="76">
        <v>0</v>
      </c>
      <c r="J22" s="80" t="s">
        <v>66</v>
      </c>
      <c r="K22" s="84">
        <f t="shared" si="7"/>
        <v>0</v>
      </c>
      <c r="M22" s="76"/>
      <c r="N22" s="79" t="s">
        <v>2</v>
      </c>
      <c r="O22" s="76"/>
      <c r="Q22" s="75">
        <f t="shared" si="4"/>
        <v>0</v>
      </c>
      <c r="R22" s="79" t="s">
        <v>2</v>
      </c>
      <c r="S22" s="75">
        <f t="shared" si="5"/>
        <v>0</v>
      </c>
      <c r="U22" s="85">
        <f t="shared" si="6"/>
        <v>0</v>
      </c>
      <c r="W22" s="90"/>
    </row>
    <row r="23" spans="2:23" x14ac:dyDescent="0.4">
      <c r="B23" s="79">
        <v>18</v>
      </c>
      <c r="C23" s="77" t="s">
        <v>56</v>
      </c>
      <c r="D23" s="79" t="s">
        <v>71</v>
      </c>
      <c r="E23" s="76"/>
      <c r="F23" s="79" t="s">
        <v>2</v>
      </c>
      <c r="G23" s="76"/>
      <c r="H23" s="80" t="s">
        <v>73</v>
      </c>
      <c r="I23" s="76">
        <v>0</v>
      </c>
      <c r="J23" s="80" t="s">
        <v>66</v>
      </c>
      <c r="K23" s="84">
        <f t="shared" si="7"/>
        <v>0</v>
      </c>
      <c r="M23" s="76"/>
      <c r="N23" s="79" t="s">
        <v>2</v>
      </c>
      <c r="O23" s="76"/>
      <c r="Q23" s="75">
        <f t="shared" si="4"/>
        <v>0</v>
      </c>
      <c r="R23" s="79" t="s">
        <v>2</v>
      </c>
      <c r="S23" s="75">
        <f t="shared" si="5"/>
        <v>0</v>
      </c>
      <c r="U23" s="85">
        <f t="shared" si="6"/>
        <v>0</v>
      </c>
      <c r="W23" s="90"/>
    </row>
    <row r="24" spans="2:23" x14ac:dyDescent="0.4">
      <c r="B24" s="79">
        <v>19</v>
      </c>
      <c r="C24" s="77" t="s">
        <v>57</v>
      </c>
      <c r="D24" s="79" t="s">
        <v>71</v>
      </c>
      <c r="E24" s="76"/>
      <c r="F24" s="79" t="s">
        <v>2</v>
      </c>
      <c r="G24" s="76"/>
      <c r="H24" s="80" t="s">
        <v>73</v>
      </c>
      <c r="I24" s="76">
        <v>0</v>
      </c>
      <c r="J24" s="80" t="s">
        <v>66</v>
      </c>
      <c r="K24" s="84">
        <f t="shared" si="7"/>
        <v>0</v>
      </c>
      <c r="M24" s="76"/>
      <c r="N24" s="79" t="s">
        <v>2</v>
      </c>
      <c r="O24" s="76"/>
      <c r="Q24" s="75">
        <f t="shared" si="4"/>
        <v>0</v>
      </c>
      <c r="R24" s="79" t="s">
        <v>2</v>
      </c>
      <c r="S24" s="75">
        <f t="shared" si="5"/>
        <v>0</v>
      </c>
      <c r="U24" s="85">
        <f t="shared" si="6"/>
        <v>0</v>
      </c>
      <c r="W24" s="90"/>
    </row>
    <row r="25" spans="2:23" x14ac:dyDescent="0.4">
      <c r="B25" s="79">
        <v>20</v>
      </c>
      <c r="C25" s="77" t="s">
        <v>74</v>
      </c>
      <c r="D25" s="79" t="s">
        <v>71</v>
      </c>
      <c r="E25" s="76"/>
      <c r="F25" s="79" t="s">
        <v>2</v>
      </c>
      <c r="G25" s="76"/>
      <c r="H25" s="80" t="s">
        <v>73</v>
      </c>
      <c r="I25" s="76">
        <v>0</v>
      </c>
      <c r="J25" s="80" t="s">
        <v>66</v>
      </c>
      <c r="K25" s="84">
        <f t="shared" si="7"/>
        <v>0</v>
      </c>
      <c r="M25" s="76"/>
      <c r="N25" s="79" t="s">
        <v>2</v>
      </c>
      <c r="O25" s="76"/>
      <c r="Q25" s="75">
        <f t="shared" si="4"/>
        <v>0</v>
      </c>
      <c r="R25" s="79" t="s">
        <v>2</v>
      </c>
      <c r="S25" s="75">
        <f t="shared" si="5"/>
        <v>0</v>
      </c>
      <c r="U25" s="85">
        <f t="shared" si="6"/>
        <v>0</v>
      </c>
      <c r="W25" s="90"/>
    </row>
    <row r="26" spans="2:23" x14ac:dyDescent="0.4">
      <c r="B26" s="79">
        <v>21</v>
      </c>
      <c r="C26" s="77" t="s">
        <v>76</v>
      </c>
      <c r="D26" s="79" t="s">
        <v>71</v>
      </c>
      <c r="E26" s="87"/>
      <c r="F26" s="79" t="s">
        <v>2</v>
      </c>
      <c r="G26" s="87"/>
      <c r="H26" s="80" t="s">
        <v>73</v>
      </c>
      <c r="I26" s="87"/>
      <c r="J26" s="80" t="s">
        <v>66</v>
      </c>
      <c r="K26" s="77">
        <v>1</v>
      </c>
      <c r="M26" s="84"/>
      <c r="N26" s="79" t="s">
        <v>2</v>
      </c>
      <c r="O26" s="84"/>
      <c r="Q26" s="84"/>
      <c r="R26" s="79" t="s">
        <v>2</v>
      </c>
      <c r="S26" s="84"/>
      <c r="U26" s="77">
        <v>1</v>
      </c>
      <c r="W26" s="90"/>
    </row>
    <row r="27" spans="2:23" x14ac:dyDescent="0.4">
      <c r="B27" s="79">
        <v>22</v>
      </c>
      <c r="C27" s="77" t="s">
        <v>77</v>
      </c>
      <c r="D27" s="79" t="s">
        <v>71</v>
      </c>
      <c r="E27" s="87"/>
      <c r="F27" s="79" t="s">
        <v>2</v>
      </c>
      <c r="G27" s="87"/>
      <c r="H27" s="80" t="s">
        <v>73</v>
      </c>
      <c r="I27" s="87"/>
      <c r="J27" s="80" t="s">
        <v>66</v>
      </c>
      <c r="K27" s="77">
        <v>2</v>
      </c>
      <c r="M27" s="84"/>
      <c r="N27" s="79" t="s">
        <v>2</v>
      </c>
      <c r="O27" s="84"/>
      <c r="Q27" s="84"/>
      <c r="R27" s="79" t="s">
        <v>2</v>
      </c>
      <c r="S27" s="84"/>
      <c r="U27" s="77">
        <v>2</v>
      </c>
      <c r="W27" s="90"/>
    </row>
    <row r="28" spans="2:23" x14ac:dyDescent="0.4">
      <c r="B28" s="79">
        <v>23</v>
      </c>
      <c r="C28" s="77" t="s">
        <v>78</v>
      </c>
      <c r="D28" s="79" t="s">
        <v>71</v>
      </c>
      <c r="E28" s="87"/>
      <c r="F28" s="79" t="s">
        <v>2</v>
      </c>
      <c r="G28" s="87"/>
      <c r="H28" s="80" t="s">
        <v>73</v>
      </c>
      <c r="I28" s="87"/>
      <c r="J28" s="80" t="s">
        <v>66</v>
      </c>
      <c r="K28" s="77">
        <v>3</v>
      </c>
      <c r="M28" s="84"/>
      <c r="N28" s="79" t="s">
        <v>2</v>
      </c>
      <c r="O28" s="84"/>
      <c r="Q28" s="84"/>
      <c r="R28" s="79" t="s">
        <v>2</v>
      </c>
      <c r="S28" s="84"/>
      <c r="U28" s="77">
        <v>3</v>
      </c>
      <c r="W28" s="90"/>
    </row>
    <row r="29" spans="2:23" x14ac:dyDescent="0.4">
      <c r="B29" s="79">
        <v>24</v>
      </c>
      <c r="C29" s="77" t="s">
        <v>79</v>
      </c>
      <c r="D29" s="79" t="s">
        <v>71</v>
      </c>
      <c r="E29" s="87"/>
      <c r="F29" s="79" t="s">
        <v>2</v>
      </c>
      <c r="G29" s="87"/>
      <c r="H29" s="80" t="s">
        <v>73</v>
      </c>
      <c r="I29" s="87"/>
      <c r="J29" s="80" t="s">
        <v>66</v>
      </c>
      <c r="K29" s="77">
        <v>4</v>
      </c>
      <c r="M29" s="84"/>
      <c r="N29" s="79" t="s">
        <v>2</v>
      </c>
      <c r="O29" s="84"/>
      <c r="Q29" s="84"/>
      <c r="R29" s="79" t="s">
        <v>2</v>
      </c>
      <c r="S29" s="84"/>
      <c r="U29" s="77">
        <v>4</v>
      </c>
      <c r="W29" s="90"/>
    </row>
    <row r="30" spans="2:23" x14ac:dyDescent="0.4">
      <c r="B30" s="79">
        <v>25</v>
      </c>
      <c r="C30" s="77" t="s">
        <v>58</v>
      </c>
      <c r="D30" s="79" t="s">
        <v>71</v>
      </c>
      <c r="E30" s="87"/>
      <c r="F30" s="79" t="s">
        <v>2</v>
      </c>
      <c r="G30" s="87"/>
      <c r="H30" s="80" t="s">
        <v>73</v>
      </c>
      <c r="I30" s="87"/>
      <c r="J30" s="80" t="s">
        <v>66</v>
      </c>
      <c r="K30" s="77">
        <v>4</v>
      </c>
      <c r="M30" s="84"/>
      <c r="N30" s="79" t="s">
        <v>2</v>
      </c>
      <c r="O30" s="84"/>
      <c r="Q30" s="84"/>
      <c r="R30" s="79" t="s">
        <v>2</v>
      </c>
      <c r="S30" s="84"/>
      <c r="U30" s="77">
        <v>3</v>
      </c>
      <c r="W30" s="90"/>
    </row>
    <row r="31" spans="2:23" x14ac:dyDescent="0.4">
      <c r="B31" s="79">
        <v>26</v>
      </c>
      <c r="C31" s="77" t="s">
        <v>59</v>
      </c>
      <c r="D31" s="79" t="s">
        <v>71</v>
      </c>
      <c r="E31" s="87"/>
      <c r="F31" s="79" t="s">
        <v>2</v>
      </c>
      <c r="G31" s="87"/>
      <c r="H31" s="80" t="s">
        <v>73</v>
      </c>
      <c r="I31" s="87"/>
      <c r="J31" s="80" t="s">
        <v>66</v>
      </c>
      <c r="K31" s="77">
        <v>5</v>
      </c>
      <c r="M31" s="84"/>
      <c r="N31" s="79" t="s">
        <v>2</v>
      </c>
      <c r="O31" s="84"/>
      <c r="Q31" s="84"/>
      <c r="R31" s="79" t="s">
        <v>2</v>
      </c>
      <c r="S31" s="84"/>
      <c r="U31" s="77">
        <v>5</v>
      </c>
      <c r="W31" s="90"/>
    </row>
    <row r="32" spans="2:23" x14ac:dyDescent="0.4">
      <c r="B32" s="79">
        <v>27</v>
      </c>
      <c r="C32" s="77"/>
      <c r="D32" s="79" t="s">
        <v>71</v>
      </c>
      <c r="E32" s="87"/>
      <c r="F32" s="79" t="s">
        <v>2</v>
      </c>
      <c r="G32" s="87"/>
      <c r="H32" s="80" t="s">
        <v>73</v>
      </c>
      <c r="I32" s="87"/>
      <c r="J32" s="80" t="s">
        <v>66</v>
      </c>
      <c r="K32" s="77">
        <v>0</v>
      </c>
      <c r="M32" s="84"/>
      <c r="N32" s="79" t="s">
        <v>2</v>
      </c>
      <c r="O32" s="84"/>
      <c r="Q32" s="84"/>
      <c r="R32" s="79" t="s">
        <v>2</v>
      </c>
      <c r="S32" s="84"/>
      <c r="U32" s="77">
        <v>0</v>
      </c>
      <c r="W32" s="90"/>
    </row>
    <row r="33" spans="2:23" x14ac:dyDescent="0.4">
      <c r="B33" s="79">
        <v>28</v>
      </c>
      <c r="C33" s="77" t="s">
        <v>72</v>
      </c>
      <c r="D33" s="79" t="s">
        <v>71</v>
      </c>
      <c r="E33" s="87"/>
      <c r="F33" s="79" t="s">
        <v>2</v>
      </c>
      <c r="G33" s="87"/>
      <c r="H33" s="80" t="s">
        <v>73</v>
      </c>
      <c r="I33" s="87"/>
      <c r="J33" s="80" t="s">
        <v>66</v>
      </c>
      <c r="K33" s="77"/>
      <c r="M33" s="84"/>
      <c r="N33" s="79" t="s">
        <v>2</v>
      </c>
      <c r="O33" s="84"/>
      <c r="Q33" s="84"/>
      <c r="R33" s="79" t="s">
        <v>2</v>
      </c>
      <c r="S33" s="84"/>
      <c r="U33" s="77"/>
      <c r="W33" s="90"/>
    </row>
    <row r="34" spans="2:23" x14ac:dyDescent="0.4">
      <c r="B34" s="79">
        <v>29</v>
      </c>
      <c r="C34" s="77" t="s">
        <v>72</v>
      </c>
      <c r="D34" s="79" t="s">
        <v>71</v>
      </c>
      <c r="E34" s="87"/>
      <c r="F34" s="79" t="s">
        <v>2</v>
      </c>
      <c r="G34" s="87"/>
      <c r="H34" s="80" t="s">
        <v>73</v>
      </c>
      <c r="I34" s="87"/>
      <c r="J34" s="80" t="s">
        <v>66</v>
      </c>
      <c r="K34" s="77"/>
      <c r="M34" s="84"/>
      <c r="N34" s="79" t="s">
        <v>2</v>
      </c>
      <c r="O34" s="84"/>
      <c r="Q34" s="84"/>
      <c r="R34" s="79" t="s">
        <v>2</v>
      </c>
      <c r="S34" s="84"/>
      <c r="U34" s="77"/>
      <c r="W34" s="90"/>
    </row>
    <row r="35" spans="2:23" x14ac:dyDescent="0.4">
      <c r="B35" s="79">
        <v>30</v>
      </c>
      <c r="C35" s="77" t="s">
        <v>72</v>
      </c>
      <c r="D35" s="79" t="s">
        <v>71</v>
      </c>
      <c r="E35" s="87"/>
      <c r="F35" s="79" t="s">
        <v>2</v>
      </c>
      <c r="G35" s="87"/>
      <c r="H35" s="80" t="s">
        <v>73</v>
      </c>
      <c r="I35" s="87"/>
      <c r="J35" s="80" t="s">
        <v>66</v>
      </c>
      <c r="K35" s="77"/>
      <c r="M35" s="84"/>
      <c r="N35" s="79" t="s">
        <v>2</v>
      </c>
      <c r="O35" s="84"/>
      <c r="Q35" s="84"/>
      <c r="R35" s="79" t="s">
        <v>2</v>
      </c>
      <c r="S35" s="84"/>
      <c r="U35" s="77"/>
      <c r="W35" s="90"/>
    </row>
    <row r="36" spans="2:23" x14ac:dyDescent="0.4">
      <c r="C36" s="88"/>
    </row>
    <row r="37" spans="2:23" x14ac:dyDescent="0.4">
      <c r="B37" s="81" t="s">
        <v>214</v>
      </c>
      <c r="C37" s="88"/>
    </row>
    <row r="38" spans="2:23" x14ac:dyDescent="0.4">
      <c r="C38" s="89" t="s">
        <v>149</v>
      </c>
    </row>
    <row r="39" spans="2:23" x14ac:dyDescent="0.4">
      <c r="C39" s="89" t="s">
        <v>150</v>
      </c>
    </row>
    <row r="40" spans="2:23" x14ac:dyDescent="0.4">
      <c r="C40" s="89" t="s">
        <v>151</v>
      </c>
    </row>
    <row r="41" spans="2:23" x14ac:dyDescent="0.4">
      <c r="C41" s="89" t="s">
        <v>152</v>
      </c>
    </row>
    <row r="42" spans="2:23" x14ac:dyDescent="0.4">
      <c r="C42" s="81" t="s">
        <v>153</v>
      </c>
    </row>
    <row r="43" spans="2:23" x14ac:dyDescent="0.4">
      <c r="C43" s="81" t="s">
        <v>197</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6"/>
  <sheetViews>
    <sheetView workbookViewId="0">
      <selection activeCell="C2" sqref="C2"/>
    </sheetView>
  </sheetViews>
  <sheetFormatPr defaultRowHeight="25.5" x14ac:dyDescent="0.4"/>
  <cols>
    <col min="1" max="1" width="1.75" style="211" customWidth="1"/>
    <col min="2" max="2" width="9" style="211"/>
    <col min="3" max="12" width="40.625" style="211" customWidth="1"/>
    <col min="13" max="16384" width="9" style="211"/>
  </cols>
  <sheetData>
    <row r="1" spans="1:12" x14ac:dyDescent="0.4">
      <c r="B1" s="211" t="s">
        <v>212</v>
      </c>
    </row>
    <row r="2" spans="1:12" x14ac:dyDescent="0.4">
      <c r="A2" s="209"/>
      <c r="B2" s="210" t="s">
        <v>81</v>
      </c>
      <c r="C2" s="210"/>
      <c r="D2" s="210"/>
    </row>
    <row r="3" spans="1:12" x14ac:dyDescent="0.4">
      <c r="A3" s="209"/>
      <c r="B3" s="210"/>
      <c r="C3" s="210"/>
      <c r="D3" s="210"/>
    </row>
    <row r="4" spans="1:12" x14ac:dyDescent="0.4">
      <c r="A4" s="209"/>
      <c r="B4" s="212" t="s">
        <v>88</v>
      </c>
      <c r="C4" s="212" t="s">
        <v>89</v>
      </c>
      <c r="D4" s="210"/>
    </row>
    <row r="5" spans="1:12" x14ac:dyDescent="0.4">
      <c r="A5" s="209"/>
      <c r="B5" s="213">
        <v>1</v>
      </c>
      <c r="C5" s="213" t="s">
        <v>91</v>
      </c>
      <c r="D5" s="210"/>
    </row>
    <row r="6" spans="1:12" x14ac:dyDescent="0.4">
      <c r="A6" s="209"/>
      <c r="B6" s="213">
        <v>2</v>
      </c>
      <c r="C6" s="213" t="s">
        <v>198</v>
      </c>
    </row>
    <row r="7" spans="1:12" x14ac:dyDescent="0.4">
      <c r="A7" s="209"/>
      <c r="B7" s="213">
        <v>3</v>
      </c>
      <c r="C7" s="294" t="s">
        <v>199</v>
      </c>
      <c r="D7" s="210"/>
    </row>
    <row r="8" spans="1:12" x14ac:dyDescent="0.4">
      <c r="A8" s="209"/>
      <c r="B8" s="213">
        <v>4</v>
      </c>
      <c r="C8" s="213" t="s">
        <v>140</v>
      </c>
      <c r="D8" s="210"/>
    </row>
    <row r="9" spans="1:12" x14ac:dyDescent="0.4">
      <c r="A9" s="209"/>
      <c r="B9" s="213">
        <v>5</v>
      </c>
      <c r="C9" s="213" t="s">
        <v>140</v>
      </c>
      <c r="D9" s="210"/>
    </row>
    <row r="10" spans="1:12" x14ac:dyDescent="0.4">
      <c r="A10" s="209"/>
      <c r="B10" s="210"/>
      <c r="C10" s="210"/>
      <c r="D10" s="210"/>
    </row>
    <row r="11" spans="1:12" x14ac:dyDescent="0.4">
      <c r="A11" s="209"/>
      <c r="B11" s="210" t="s">
        <v>90</v>
      </c>
      <c r="C11" s="210"/>
      <c r="D11" s="210"/>
    </row>
    <row r="12" spans="1:12" ht="26.25" thickBot="1" x14ac:dyDescent="0.45">
      <c r="A12" s="209"/>
      <c r="B12" s="210"/>
      <c r="C12" s="210"/>
      <c r="D12" s="210"/>
    </row>
    <row r="13" spans="1:12" ht="26.25" thickBot="1" x14ac:dyDescent="0.45">
      <c r="A13" s="209"/>
      <c r="B13" s="214" t="s">
        <v>86</v>
      </c>
      <c r="C13" s="215" t="s">
        <v>4</v>
      </c>
      <c r="D13" s="216" t="s">
        <v>60</v>
      </c>
      <c r="E13" s="216" t="s">
        <v>5</v>
      </c>
      <c r="F13" s="216" t="s">
        <v>61</v>
      </c>
      <c r="G13" s="217" t="s">
        <v>62</v>
      </c>
      <c r="H13" s="218" t="s">
        <v>140</v>
      </c>
      <c r="I13" s="218" t="s">
        <v>140</v>
      </c>
      <c r="J13" s="218" t="s">
        <v>140</v>
      </c>
      <c r="K13" s="218" t="s">
        <v>140</v>
      </c>
      <c r="L13" s="219" t="s">
        <v>140</v>
      </c>
    </row>
    <row r="14" spans="1:12" x14ac:dyDescent="0.4">
      <c r="A14" s="209"/>
      <c r="B14" s="656" t="s">
        <v>87</v>
      </c>
      <c r="C14" s="220"/>
      <c r="D14" s="221" t="s">
        <v>112</v>
      </c>
      <c r="E14" s="221" t="s">
        <v>82</v>
      </c>
      <c r="F14" s="221" t="s">
        <v>32</v>
      </c>
      <c r="G14" s="222" t="s">
        <v>26</v>
      </c>
      <c r="H14" s="223" t="s">
        <v>140</v>
      </c>
      <c r="I14" s="223" t="s">
        <v>140</v>
      </c>
      <c r="J14" s="223" t="s">
        <v>140</v>
      </c>
      <c r="K14" s="223" t="s">
        <v>140</v>
      </c>
      <c r="L14" s="224" t="s">
        <v>140</v>
      </c>
    </row>
    <row r="15" spans="1:12" x14ac:dyDescent="0.4">
      <c r="B15" s="657"/>
      <c r="C15" s="225" t="s">
        <v>140</v>
      </c>
      <c r="D15" s="226" t="s">
        <v>111</v>
      </c>
      <c r="E15" s="226" t="s">
        <v>83</v>
      </c>
      <c r="F15" s="226" t="s">
        <v>205</v>
      </c>
      <c r="G15" s="227" t="s">
        <v>27</v>
      </c>
      <c r="H15" s="226" t="s">
        <v>29</v>
      </c>
      <c r="I15" s="226" t="s">
        <v>29</v>
      </c>
      <c r="J15" s="226" t="s">
        <v>29</v>
      </c>
      <c r="K15" s="226" t="s">
        <v>29</v>
      </c>
      <c r="L15" s="228" t="s">
        <v>29</v>
      </c>
    </row>
    <row r="16" spans="1:12" x14ac:dyDescent="0.4">
      <c r="B16" s="657"/>
      <c r="C16" s="225" t="s">
        <v>140</v>
      </c>
      <c r="D16" s="213" t="s">
        <v>113</v>
      </c>
      <c r="E16" s="229" t="s">
        <v>140</v>
      </c>
      <c r="F16" s="229" t="s">
        <v>140</v>
      </c>
      <c r="G16" s="227" t="s">
        <v>28</v>
      </c>
      <c r="H16" s="229" t="s">
        <v>140</v>
      </c>
      <c r="I16" s="229" t="s">
        <v>140</v>
      </c>
      <c r="J16" s="229" t="s">
        <v>140</v>
      </c>
      <c r="K16" s="229" t="s">
        <v>140</v>
      </c>
      <c r="L16" s="230" t="s">
        <v>140</v>
      </c>
    </row>
    <row r="17" spans="2:12" x14ac:dyDescent="0.4">
      <c r="B17" s="657"/>
      <c r="C17" s="225" t="s">
        <v>140</v>
      </c>
      <c r="D17" s="295" t="s">
        <v>200</v>
      </c>
      <c r="E17" s="229" t="s">
        <v>140</v>
      </c>
      <c r="F17" s="229" t="s">
        <v>140</v>
      </c>
      <c r="G17" s="227" t="s">
        <v>14</v>
      </c>
      <c r="H17" s="229" t="s">
        <v>140</v>
      </c>
      <c r="I17" s="229" t="s">
        <v>140</v>
      </c>
      <c r="J17" s="229" t="s">
        <v>140</v>
      </c>
      <c r="K17" s="229" t="s">
        <v>140</v>
      </c>
      <c r="L17" s="230" t="s">
        <v>140</v>
      </c>
    </row>
    <row r="18" spans="2:12" x14ac:dyDescent="0.4">
      <c r="B18" s="657"/>
      <c r="C18" s="225" t="s">
        <v>140</v>
      </c>
      <c r="D18" s="296" t="s">
        <v>202</v>
      </c>
      <c r="E18" s="229" t="s">
        <v>140</v>
      </c>
      <c r="F18" s="229" t="s">
        <v>140</v>
      </c>
      <c r="G18" s="227" t="s">
        <v>6</v>
      </c>
      <c r="H18" s="229" t="s">
        <v>140</v>
      </c>
      <c r="I18" s="229" t="s">
        <v>140</v>
      </c>
      <c r="J18" s="229" t="s">
        <v>140</v>
      </c>
      <c r="K18" s="229" t="s">
        <v>140</v>
      </c>
      <c r="L18" s="230" t="s">
        <v>140</v>
      </c>
    </row>
    <row r="19" spans="2:12" x14ac:dyDescent="0.4">
      <c r="B19" s="657"/>
      <c r="C19" s="225" t="s">
        <v>140</v>
      </c>
      <c r="D19" s="296" t="s">
        <v>201</v>
      </c>
      <c r="E19" s="229" t="s">
        <v>140</v>
      </c>
      <c r="F19" s="229" t="s">
        <v>140</v>
      </c>
      <c r="G19" s="227" t="s">
        <v>84</v>
      </c>
      <c r="H19" s="229" t="s">
        <v>140</v>
      </c>
      <c r="I19" s="229" t="s">
        <v>140</v>
      </c>
      <c r="J19" s="229" t="s">
        <v>140</v>
      </c>
      <c r="K19" s="229" t="s">
        <v>140</v>
      </c>
      <c r="L19" s="230" t="s">
        <v>140</v>
      </c>
    </row>
    <row r="20" spans="2:12" x14ac:dyDescent="0.4">
      <c r="B20" s="657"/>
      <c r="C20" s="225" t="s">
        <v>140</v>
      </c>
      <c r="D20" s="295" t="s">
        <v>140</v>
      </c>
      <c r="E20" s="229" t="s">
        <v>140</v>
      </c>
      <c r="F20" s="229" t="s">
        <v>140</v>
      </c>
      <c r="G20" s="227" t="s">
        <v>85</v>
      </c>
      <c r="H20" s="229" t="s">
        <v>140</v>
      </c>
      <c r="I20" s="229" t="s">
        <v>140</v>
      </c>
      <c r="J20" s="229" t="s">
        <v>140</v>
      </c>
      <c r="K20" s="229" t="s">
        <v>140</v>
      </c>
      <c r="L20" s="230" t="s">
        <v>140</v>
      </c>
    </row>
    <row r="21" spans="2:12" x14ac:dyDescent="0.4">
      <c r="B21" s="657"/>
      <c r="C21" s="225" t="s">
        <v>140</v>
      </c>
      <c r="D21" s="229" t="s">
        <v>140</v>
      </c>
      <c r="E21" s="229" t="s">
        <v>140</v>
      </c>
      <c r="F21" s="229" t="s">
        <v>140</v>
      </c>
      <c r="G21" s="227" t="s">
        <v>30</v>
      </c>
      <c r="H21" s="229" t="s">
        <v>140</v>
      </c>
      <c r="I21" s="229" t="s">
        <v>140</v>
      </c>
      <c r="J21" s="229" t="s">
        <v>140</v>
      </c>
      <c r="K21" s="229" t="s">
        <v>140</v>
      </c>
      <c r="L21" s="230" t="s">
        <v>140</v>
      </c>
    </row>
    <row r="22" spans="2:12" x14ac:dyDescent="0.4">
      <c r="B22" s="657"/>
      <c r="C22" s="225" t="s">
        <v>140</v>
      </c>
      <c r="D22" s="229" t="s">
        <v>140</v>
      </c>
      <c r="E22" s="229" t="s">
        <v>140</v>
      </c>
      <c r="F22" s="229" t="s">
        <v>140</v>
      </c>
      <c r="G22" s="227" t="s">
        <v>31</v>
      </c>
      <c r="H22" s="229" t="s">
        <v>140</v>
      </c>
      <c r="I22" s="229" t="s">
        <v>140</v>
      </c>
      <c r="J22" s="229" t="s">
        <v>140</v>
      </c>
      <c r="K22" s="229" t="s">
        <v>140</v>
      </c>
      <c r="L22" s="230" t="s">
        <v>140</v>
      </c>
    </row>
    <row r="23" spans="2:12" x14ac:dyDescent="0.4">
      <c r="B23" s="657"/>
      <c r="C23" s="225" t="s">
        <v>140</v>
      </c>
      <c r="D23" s="229" t="s">
        <v>140</v>
      </c>
      <c r="E23" s="229" t="s">
        <v>140</v>
      </c>
      <c r="F23" s="229" t="s">
        <v>140</v>
      </c>
      <c r="G23" s="229" t="s">
        <v>140</v>
      </c>
      <c r="H23" s="229" t="s">
        <v>140</v>
      </c>
      <c r="I23" s="229" t="s">
        <v>140</v>
      </c>
      <c r="J23" s="229" t="s">
        <v>140</v>
      </c>
      <c r="K23" s="229" t="s">
        <v>140</v>
      </c>
      <c r="L23" s="230" t="s">
        <v>140</v>
      </c>
    </row>
    <row r="24" spans="2:12" x14ac:dyDescent="0.4">
      <c r="B24" s="657"/>
      <c r="C24" s="225" t="s">
        <v>140</v>
      </c>
      <c r="D24" s="229" t="s">
        <v>140</v>
      </c>
      <c r="E24" s="229" t="s">
        <v>140</v>
      </c>
      <c r="F24" s="229" t="s">
        <v>140</v>
      </c>
      <c r="G24" s="229" t="s">
        <v>140</v>
      </c>
      <c r="H24" s="229" t="s">
        <v>140</v>
      </c>
      <c r="I24" s="229" t="s">
        <v>140</v>
      </c>
      <c r="J24" s="229" t="s">
        <v>140</v>
      </c>
      <c r="K24" s="229" t="s">
        <v>140</v>
      </c>
      <c r="L24" s="230" t="s">
        <v>140</v>
      </c>
    </row>
    <row r="25" spans="2:12" x14ac:dyDescent="0.4">
      <c r="B25" s="657"/>
      <c r="C25" s="225" t="s">
        <v>140</v>
      </c>
      <c r="D25" s="229" t="s">
        <v>140</v>
      </c>
      <c r="E25" s="229" t="s">
        <v>140</v>
      </c>
      <c r="F25" s="229" t="s">
        <v>140</v>
      </c>
      <c r="G25" s="229" t="s">
        <v>140</v>
      </c>
      <c r="H25" s="229" t="s">
        <v>140</v>
      </c>
      <c r="I25" s="229" t="s">
        <v>140</v>
      </c>
      <c r="J25" s="229" t="s">
        <v>140</v>
      </c>
      <c r="K25" s="229" t="s">
        <v>140</v>
      </c>
      <c r="L25" s="230" t="s">
        <v>140</v>
      </c>
    </row>
    <row r="26" spans="2:12" ht="26.25" thickBot="1" x14ac:dyDescent="0.45">
      <c r="B26" s="658"/>
      <c r="C26" s="231" t="s">
        <v>140</v>
      </c>
      <c r="D26" s="232" t="s">
        <v>140</v>
      </c>
      <c r="E26" s="232" t="s">
        <v>140</v>
      </c>
      <c r="F26" s="232" t="s">
        <v>140</v>
      </c>
      <c r="G26" s="232" t="s">
        <v>140</v>
      </c>
      <c r="H26" s="232" t="s">
        <v>140</v>
      </c>
      <c r="I26" s="232" t="s">
        <v>140</v>
      </c>
      <c r="J26" s="232" t="s">
        <v>140</v>
      </c>
      <c r="K26" s="232" t="s">
        <v>140</v>
      </c>
      <c r="L26" s="233" t="s">
        <v>140</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勤務表の記入方法</vt:lpstr>
      <vt:lpstr>【記載例】通所介護</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【記載例】通所介護!Print_Area</vt:lpstr>
      <vt:lpstr>'シフト記号表（勤務時間帯）'!Print_Area</vt:lpstr>
      <vt:lpstr>勤務表!Print_Area</vt:lpstr>
      <vt:lpstr>勤務表の記入方法!Print_Area</vt:lpstr>
      <vt:lpstr>勤務表!Print_Titles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2023-09-26T06:27:53Z</dcterms:created>
  <dcterms:modified xsi:type="dcterms:W3CDTF">2025-01-21T01:45:43Z</dcterms:modified>
</cp:coreProperties>
</file>