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_勤務形態一覧表\02_勤務形態一覧表\R５改正\密着\"/>
    </mc:Choice>
  </mc:AlternateContent>
  <bookViews>
    <workbookView xWindow="5685" yWindow="765" windowWidth="17010" windowHeight="11235" tabRatio="665"/>
  </bookViews>
  <sheets>
    <sheet name="【記載例】介護予防支援" sheetId="10" r:id="rId1"/>
    <sheet name="介護予防支援（１枚版）" sheetId="1" r:id="rId2"/>
    <sheet name="記入方法" sheetId="5" r:id="rId3"/>
    <sheet name="プルダウン・リスト" sheetId="2" r:id="rId4"/>
  </sheets>
  <definedNames>
    <definedName name="_xlnm.Print_Area" localSheetId="0">【記載例】介護予防支援!$A$1:$BD$51</definedName>
    <definedName name="_xlnm.Print_Area" localSheetId="1">'介護予防支援（１枚版）'!$A$1:$BD$51</definedName>
    <definedName name="_xlnm.Print_Area" localSheetId="2">記入方法!$A$1:$O$76</definedName>
    <definedName name="_xlnm.Print_Titles" localSheetId="0">【記載例】介護予防支援!$1:$13</definedName>
    <definedName name="_xlnm.Print_Titles" localSheetId="1">'介護予防支援（１枚版）'!$1:$13</definedName>
    <definedName name="介護支援専門員">プルダウン・リスト!$D$16:$D$28</definedName>
    <definedName name="介護予防支援担当職員">プルダウン・リスト!$D$16:$D$28</definedName>
    <definedName name="管理者">プルダウン・リスト!$C$16:$C$28</definedName>
    <definedName name="職種">プルダウン・リスト!$C$15:$K$15</definedName>
    <definedName name="包括支援センター職員">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11" i="1" l="1"/>
  <c r="AS11" i="1"/>
  <c r="AR12" i="1"/>
  <c r="AR13" i="1" s="1"/>
  <c r="AS12" i="1"/>
  <c r="AS13" i="1" s="1"/>
  <c r="AS11" i="10"/>
  <c r="AS12" i="10" s="1"/>
  <c r="AS13" i="10" s="1"/>
  <c r="AR11" i="10"/>
  <c r="AR12" i="10" s="1"/>
  <c r="AR13" i="10" s="1"/>
  <c r="AU9" i="1" l="1"/>
  <c r="AU9" i="10"/>
  <c r="E36" i="1" l="1"/>
  <c r="G39" i="1"/>
  <c r="E39" i="1"/>
  <c r="G38" i="1"/>
  <c r="E38" i="1"/>
  <c r="G37" i="1"/>
  <c r="E37" i="1"/>
  <c r="G36" i="1"/>
  <c r="G39" i="10"/>
  <c r="G37" i="10"/>
  <c r="E39" i="10"/>
  <c r="E38" i="10"/>
  <c r="E37" i="10"/>
  <c r="E36"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K12" i="10"/>
  <c r="AK13" i="10" s="1"/>
  <c r="U12" i="10"/>
  <c r="U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T12" i="1" s="1"/>
  <c r="AT13" i="1" s="1"/>
  <c r="B29" i="1"/>
  <c r="B30" i="1" s="1"/>
  <c r="B31"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<sst xmlns="http://schemas.openxmlformats.org/spreadsheetml/2006/main" count="292" uniqueCount="138">
  <si>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</si>
  <si>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</si>
  <si>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</si>
  <si>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</si>
  <si>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</si>
  <si>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</si>
  <si>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</si>
  <si>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</si>
  <si>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</si>
  <si>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</si>
  <si>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</si>
  <si>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</si>
  <si>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</si>
  <si>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</si>
  <si>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</si>
  <si>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</si>
  <si>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</si>
  <si>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</si>
  <si>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</si>
  <si>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</si>
  <si>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</si>
  <si>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</si>
  <si>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</si>
  <si>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</si>
  <si>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</si>
  <si>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</si>
  <si>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</si>
  <si>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</si>
  <si>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</si>
  <si>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</si>
  <si>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</si>
  <si>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</si>
  <si>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</si>
  <si>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</si>
  <si>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</si>
  <si>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</si>
  <si>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</si>
  <si>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</si>
  <si>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</si>
  <si>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</si>
  <si>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</si>
  <si>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</si>
  <si>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</si>
  <si>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</si>
  <si>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</si>
  <si>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</si>
  <si>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</si>
  <si>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</si>
  <si>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</si>
  <si>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</si>
  <si>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</si>
  <si>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</si>
  <si>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</si>
  <si>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</si>
  <si>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</si>
  <si>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</si>
  <si>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</si>
  <si>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</si>
  <si>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A</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</si>
  <si>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</si>
  <si>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</si>
  <si>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</si>
  <si>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</si>
  <si>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</si>
  <si>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</si>
  <si>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</si>
  <si>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</si>
  <si>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</si>
  <si>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</si>
  <si>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</si>
  <si>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</si>
  <si>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</si>
  <si>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</si>
  <si>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</si>
  <si>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</si>
  <si>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</si>
  <si>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</si>
  <si>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基準：</t>
    <rPh sb="0" eb="2">
      <t>キジュン</t>
    </rPh>
    <phoneticPr fontId="1"/>
  </si>
  <si>
    <t>週</t>
  </si>
  <si>
    <t>ー</t>
    <phoneticPr fontId="1"/>
  </si>
  <si>
    <t>(2)</t>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</si>
  <si>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</si>
  <si>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</si>
  <si>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</si>
  <si>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</si>
  <si>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</si>
  <si>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</si>
  <si>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</si>
  <si>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保健師</t>
    <rPh sb="0" eb="3">
      <t>ホケンシ</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</si>
  <si>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</si>
  <si>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</si>
  <si>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</si>
  <si>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</si>
  <si>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</si>
  <si>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</si>
  <si>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</si>
  <si>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</si>
  <si>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</si>
  <si>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</si>
  <si>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</si>
  <si>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</si>
  <si>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</si>
  <si>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</si>
  <si>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</si>
  <si>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</si>
  <si>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</si>
  <si>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</si>
  <si>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</si>
  <si>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</si>
  <si>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</si>
  <si>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</si>
  <si>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</si>
  <si>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</si>
  <si>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</si>
  <si>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</si>
  <si>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</si>
  <si>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</si>
  <si>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</si>
  <si>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</si>
  <si>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（注）専従・兼務の区分について</t>
    <rPh sb="3" eb="5">
      <t>センジュウ</t>
    </rPh>
    <rPh sb="6" eb="8">
      <t>ケンム</t>
    </rPh>
    <rPh sb="9" eb="11">
      <t>クブン</t>
    </rPh>
    <phoneticPr fontId="1"/>
  </si>
  <si>
    <t>　(12) 併設している事業所又は同一敷地内の他の事業所と兼務がある場合は、兼務先事業所名及び兼務する職種、勤務時間等について記入してください。</t>
    <rPh sb="63" eb="65">
      <t>キニュウ</t>
    </rPh>
    <phoneticPr fontId="1"/>
  </si>
  <si>
    <t>介護支援専門員</t>
    <rPh sb="0" eb="7">
      <t>カイゴシエンセンモンイン</t>
    </rPh>
    <phoneticPr fontId="1"/>
  </si>
  <si>
    <t>社会福祉士</t>
    <rPh sb="0" eb="5">
      <t>シャカイフクシシ</t>
    </rPh>
    <phoneticPr fontId="1"/>
  </si>
  <si>
    <t>社会福祉主事（3年以上従事）</t>
    <rPh sb="0" eb="6">
      <t>シャカイフクシシュジ</t>
    </rPh>
    <rPh sb="8" eb="13">
      <t>ネンイジョウジュウジ</t>
    </rPh>
    <phoneticPr fontId="1"/>
  </si>
  <si>
    <t>包括支援センター職員</t>
    <rPh sb="0" eb="4">
      <t>ホウカツシエン</t>
    </rPh>
    <rPh sb="8" eb="10">
      <t>ショクイン</t>
    </rPh>
    <phoneticPr fontId="1"/>
  </si>
  <si>
    <t>主任介護支援専門員</t>
    <rPh sb="0" eb="9">
      <t>シュニンカイゴシエンセンモンイン</t>
    </rPh>
    <phoneticPr fontId="1"/>
  </si>
  <si>
    <t>社会福祉士</t>
    <rPh sb="0" eb="5">
      <t>シャカイフクシシ</t>
    </rPh>
    <phoneticPr fontId="1"/>
  </si>
  <si>
    <t>包括支援センター</t>
    <rPh sb="0" eb="4">
      <t>ホウカツシエン</t>
    </rPh>
    <phoneticPr fontId="1"/>
  </si>
  <si>
    <t>介護予防支援</t>
    <rPh sb="0" eb="6">
      <t>カイゴヨボウシエン</t>
    </rPh>
    <phoneticPr fontId="1"/>
  </si>
  <si>
    <t>従業者の勤務の体制及び勤務形態一覧表　記入方法　（包括支援センター・介護予防支援）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ホウカツ</t>
    </rPh>
    <rPh sb="27" eb="29">
      <t>シエン</t>
    </rPh>
    <rPh sb="34" eb="36">
      <t>カイゴ</t>
    </rPh>
    <rPh sb="36" eb="38">
      <t>ヨボウ</t>
    </rPh>
    <rPh sb="38" eb="40">
      <t>シエン</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</si>
  <si>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1"/>
  </si>
  <si>
    <t>　　　「兼務」：従業者が複数の職種に従事している場合　→　勤務形態はB(常勤)又はＤ(非常勤)</t>
    <phoneticPr fontId="1"/>
  </si>
  <si>
    <t>実績</t>
  </si>
  <si>
    <t>暦月</t>
  </si>
  <si>
    <t>　(2) 「実績」を選択してください。</t>
    <rPh sb="6" eb="8">
      <t>ジッセキ</t>
    </rPh>
    <rPh sb="10" eb="12">
      <t>センタク</t>
    </rPh>
    <phoneticPr fontId="1"/>
  </si>
  <si>
    <t xml:space="preserve">   (1) 「歴月」を選択してください。</t>
    <phoneticPr fontId="1"/>
  </si>
  <si>
    <t>　</t>
    <phoneticPr fontId="1"/>
  </si>
  <si>
    <t>　(4) 利用者の数を入力してください。</t>
    <rPh sb="5" eb="8">
      <t>リヨウシャ</t>
    </rPh>
    <rPh sb="9" eb="10">
      <t>カズ</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</si>
</sst>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4" fillId="3" borderId="0" xfId="0" applyFont="1" applyFill="1" applyAlignment="1">
      <alignment horizontal="left" vertical="center"/>
    </xf>
    <xf numFmtId="0" fontId="4" fillId="3" borderId="0" xfId="0" applyFont="1" applyFill="1">
      <alignment vertical="center"/>
    </xf>
    <xf numFmtId="0" fontId="4" fillId="3" borderId="0" xfId="2" applyFont="1" applyFill="1" applyAlignment="1">
      <alignment horizontal="left" vertical="center"/>
    </xf>
    <xf numFmtId="0" fontId="5" fillId="3" borderId="0" xfId="0" applyFont="1" applyFill="1">
      <alignment vertical="center"/>
    </xf>
    <xf numFmtId="0" fontId="4" fillId="3" borderId="0" xfId="2" applyFont="1" applyFill="1" applyAlignment="1">
      <alignment vertical="center"/>
    </xf>
    <xf numFmtId="0" fontId="20" fillId="3" borderId="0" xfId="2"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3">
    <cellStyle name="桁区切り" xfId="1" builtinId="6"/>
    <cellStyle name="標準" xfId="0" builtinId="0"/>
    <cellStyle name="標準 4 3" xfId="2"/>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65</xdr:row>
      <xdr:rowOff>19049</xdr:rowOff>
    </xdr:from>
    <xdr:to>
      <xdr:col>14</xdr:col>
      <xdr:colOff>438150</xdr:colOff>
      <xdr:row>73</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topLeftCell="AE1" zoomScale="57" zoomScaleNormal="55" zoomScaleSheetLayoutView="57" workbookViewId="0">
      <selection activeCell="AR20" sqref="AR20"/>
    </sheetView>
  </sheetViews>
  <sheetFormatPr defaultColWidth="4.5" defaultRowHeight="20.25" customHeight="1" x14ac:dyDescent="0.4"/>
  <cols>
    <col min="1" max="1" width="1.375" style="33" customWidth="1"/>
    <col min="2" max="56" width="5.625" style="33" customWidth="1"/>
    <col min="57" max="16384" width="4.5" style="33"/>
  </cols>
  <sheetData>
    <row r="1" spans="1:57" s="32" customFormat="1" ht="20.25" customHeight="1" x14ac:dyDescent="0.4">
      <c r="A1" s="35"/>
      <c r="B1" s="35"/>
      <c r="C1" s="36" t="s">
        <v>118</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273" t="s">
        <v>89</v>
      </c>
      <c r="AN1" s="273"/>
      <c r="AO1" s="273"/>
      <c r="AP1" s="273"/>
      <c r="AQ1" s="273"/>
      <c r="AR1" s="273"/>
      <c r="AS1" s="273"/>
      <c r="AT1" s="273"/>
      <c r="AU1" s="273"/>
      <c r="AV1" s="273"/>
      <c r="AW1" s="273"/>
      <c r="AX1" s="273"/>
      <c r="AY1" s="273"/>
      <c r="AZ1" s="273"/>
      <c r="BA1" s="273"/>
      <c r="BB1" s="39" t="s">
        <v>0</v>
      </c>
      <c r="BC1" s="35"/>
      <c r="BD1" s="35"/>
    </row>
    <row r="2" spans="1:57" s="30" customFormat="1" ht="20.25" customHeight="1" x14ac:dyDescent="0.4">
      <c r="A2" s="40"/>
      <c r="B2" s="40"/>
      <c r="C2" s="40"/>
      <c r="D2" s="37"/>
      <c r="E2" s="40"/>
      <c r="F2" s="40"/>
      <c r="G2" s="40"/>
      <c r="H2" s="37"/>
      <c r="I2" s="38"/>
      <c r="J2" s="38"/>
      <c r="K2" s="38"/>
      <c r="L2" s="38"/>
      <c r="M2" s="38"/>
      <c r="N2" s="40"/>
      <c r="O2" s="40"/>
      <c r="P2" s="40"/>
      <c r="Q2" s="40"/>
      <c r="R2" s="40"/>
      <c r="S2" s="40"/>
      <c r="T2" s="38" t="s">
        <v>19</v>
      </c>
      <c r="U2" s="274">
        <v>3</v>
      </c>
      <c r="V2" s="274"/>
      <c r="W2" s="38" t="s">
        <v>16</v>
      </c>
      <c r="X2" s="275">
        <f>IF(U2=0,"",YEAR(DATE(2018+U2,1,1)))</f>
        <v>2021</v>
      </c>
      <c r="Y2" s="275"/>
      <c r="Z2" s="40" t="s">
        <v>20</v>
      </c>
      <c r="AA2" s="40" t="s">
        <v>21</v>
      </c>
      <c r="AB2" s="274">
        <v>4</v>
      </c>
      <c r="AC2" s="274"/>
      <c r="AD2" s="40" t="s">
        <v>22</v>
      </c>
      <c r="AE2" s="40"/>
      <c r="AF2" s="40"/>
      <c r="AG2" s="40"/>
      <c r="AH2" s="40"/>
      <c r="AI2" s="40"/>
      <c r="AJ2" s="39"/>
      <c r="AK2" s="38" t="s">
        <v>17</v>
      </c>
      <c r="AL2" s="38" t="s">
        <v>16</v>
      </c>
      <c r="AM2" s="274"/>
      <c r="AN2" s="274"/>
      <c r="AO2" s="274"/>
      <c r="AP2" s="274"/>
      <c r="AQ2" s="274"/>
      <c r="AR2" s="274"/>
      <c r="AS2" s="274"/>
      <c r="AT2" s="274"/>
      <c r="AU2" s="274"/>
      <c r="AV2" s="274"/>
      <c r="AW2" s="274"/>
      <c r="AX2" s="274"/>
      <c r="AY2" s="274"/>
      <c r="AZ2" s="274"/>
      <c r="BA2" s="274"/>
      <c r="BB2" s="39" t="s">
        <v>0</v>
      </c>
      <c r="BC2" s="38"/>
      <c r="BD2" s="38"/>
      <c r="BE2" s="31"/>
    </row>
    <row r="3" spans="1:57" s="30" customFormat="1" ht="20.25" customHeight="1" x14ac:dyDescent="0.4">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63</v>
      </c>
      <c r="AZ3" s="276" t="s">
        <v>133</v>
      </c>
      <c r="BA3" s="276"/>
      <c r="BB3" s="276"/>
      <c r="BC3" s="276"/>
      <c r="BD3" s="38"/>
      <c r="BE3" s="31"/>
    </row>
    <row r="4" spans="1:57" s="30" customFormat="1" ht="20.25" customHeight="1" x14ac:dyDescent="0.4">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80</v>
      </c>
      <c r="AZ4" s="276" t="s">
        <v>132</v>
      </c>
      <c r="BA4" s="276"/>
      <c r="BB4" s="276"/>
      <c r="BC4" s="276"/>
      <c r="BD4" s="38"/>
      <c r="BE4" s="31"/>
    </row>
    <row r="5" spans="1:57" s="30" customFormat="1" ht="20.25" customHeight="1" x14ac:dyDescent="0.4">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53</v>
      </c>
      <c r="AK5" s="59"/>
      <c r="AL5" s="59"/>
      <c r="AM5" s="59"/>
      <c r="AN5" s="59"/>
      <c r="AO5" s="59"/>
      <c r="AP5" s="59"/>
      <c r="AQ5" s="59"/>
      <c r="AR5" s="48"/>
      <c r="AS5" s="48"/>
      <c r="AT5" s="60"/>
      <c r="AU5" s="59"/>
      <c r="AV5" s="267">
        <v>40</v>
      </c>
      <c r="AW5" s="268"/>
      <c r="AX5" s="60" t="s">
        <v>23</v>
      </c>
      <c r="AY5" s="59"/>
      <c r="AZ5" s="269">
        <v>160</v>
      </c>
      <c r="BA5" s="270"/>
      <c r="BB5" s="60" t="s">
        <v>73</v>
      </c>
      <c r="BC5" s="59"/>
      <c r="BD5" s="40"/>
      <c r="BE5" s="31"/>
    </row>
    <row r="6" spans="1:57" s="30" customFormat="1" ht="20.25" customHeight="1" x14ac:dyDescent="0.4">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8"/>
      <c r="AN6" s="59"/>
      <c r="AO6" s="148"/>
      <c r="AP6" s="148"/>
      <c r="AQ6" s="58" t="s">
        <v>98</v>
      </c>
      <c r="AR6" s="59"/>
      <c r="AS6" s="149"/>
      <c r="AT6" s="149"/>
      <c r="AU6" s="149"/>
      <c r="AV6" s="59"/>
      <c r="AW6" s="59"/>
      <c r="AX6" s="150"/>
      <c r="AY6" s="59"/>
      <c r="AZ6" s="267">
        <v>100</v>
      </c>
      <c r="BA6" s="268"/>
      <c r="BB6" s="151" t="s">
        <v>97</v>
      </c>
      <c r="BC6" s="59"/>
      <c r="BD6" s="40"/>
      <c r="BE6" s="31"/>
    </row>
    <row r="7" spans="1:57" s="30" customFormat="1" ht="20.25" customHeight="1" x14ac:dyDescent="0.4">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271">
        <f>DAY(EOMONTH(DATE(X2,AB2,1),0))</f>
        <v>30</v>
      </c>
      <c r="BA7" s="272"/>
      <c r="BB7" s="60" t="s">
        <v>25</v>
      </c>
      <c r="BC7" s="40"/>
      <c r="BD7" s="40"/>
      <c r="BE7" s="31"/>
    </row>
    <row r="8" spans="1:57" ht="5.0999999999999996" customHeight="1" thickBot="1" x14ac:dyDescent="0.45">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78"/>
    </row>
    <row r="9" spans="1:57" ht="20.25" customHeight="1" thickBot="1" x14ac:dyDescent="0.45">
      <c r="A9" s="70"/>
      <c r="B9" s="250" t="s">
        <v>26</v>
      </c>
      <c r="C9" s="253" t="s">
        <v>99</v>
      </c>
      <c r="D9" s="254"/>
      <c r="E9" s="259" t="s">
        <v>100</v>
      </c>
      <c r="F9" s="254"/>
      <c r="G9" s="259" t="s">
        <v>101</v>
      </c>
      <c r="H9" s="253"/>
      <c r="I9" s="253"/>
      <c r="J9" s="253"/>
      <c r="K9" s="254"/>
      <c r="L9" s="259" t="s">
        <v>102</v>
      </c>
      <c r="M9" s="253"/>
      <c r="N9" s="253"/>
      <c r="O9" s="262"/>
      <c r="P9" s="265" t="s">
        <v>103</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(10)1か月の勤務時間数合計</v>
      </c>
      <c r="AV9" s="238"/>
      <c r="AW9" s="237" t="s">
        <v>104</v>
      </c>
      <c r="AX9" s="238"/>
      <c r="AY9" s="245" t="s">
        <v>105</v>
      </c>
      <c r="AZ9" s="245"/>
      <c r="BA9" s="245"/>
      <c r="BB9" s="245"/>
      <c r="BC9" s="245"/>
      <c r="BD9" s="245"/>
    </row>
    <row r="10" spans="1:57" ht="20.25" customHeight="1" thickBot="1" x14ac:dyDescent="0.45">
      <c r="A10" s="70"/>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0"/>
      <c r="B11" s="251"/>
      <c r="C11" s="255"/>
      <c r="D11" s="256"/>
      <c r="E11" s="260"/>
      <c r="F11" s="256"/>
      <c r="G11" s="260"/>
      <c r="H11" s="255"/>
      <c r="I11" s="255"/>
      <c r="J11" s="255"/>
      <c r="K11" s="256"/>
      <c r="L11" s="260"/>
      <c r="M11" s="255"/>
      <c r="N11" s="255"/>
      <c r="O11" s="263"/>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f>IF(AZ3="暦月",IF(DAY(DATE($X$2,$AB$2,29))=29,29,""),"")</f>
        <v>29</v>
      </c>
      <c r="AS11" s="88">
        <f>IF(AZ3="暦月",IF(DAY(DATE($X$2,$AB$2,30))=30,30,""),"")</f>
        <v>30</v>
      </c>
      <c r="AT11" s="89" t="str">
        <f>IF(AZ3="暦月",IF(DAY(DATE($X$2,$AB$2,31))=31,31,""),"")</f>
        <v/>
      </c>
      <c r="AU11" s="239"/>
      <c r="AV11" s="240"/>
      <c r="AW11" s="239"/>
      <c r="AX11" s="240"/>
      <c r="AY11" s="245"/>
      <c r="AZ11" s="245"/>
      <c r="BA11" s="245"/>
      <c r="BB11" s="245"/>
      <c r="BC11" s="245"/>
      <c r="BD11" s="245"/>
    </row>
    <row r="12" spans="1:57" ht="20.25" hidden="1" customHeight="1" thickBot="1" x14ac:dyDescent="0.45">
      <c r="A12" s="70"/>
      <c r="B12" s="251"/>
      <c r="C12" s="255"/>
      <c r="D12" s="256"/>
      <c r="E12" s="260"/>
      <c r="F12" s="256"/>
      <c r="G12" s="260"/>
      <c r="H12" s="255"/>
      <c r="I12" s="255"/>
      <c r="J12" s="255"/>
      <c r="K12" s="256"/>
      <c r="L12" s="260"/>
      <c r="M12" s="255"/>
      <c r="N12" s="255"/>
      <c r="O12" s="263"/>
      <c r="P12" s="87">
        <f>WEEKDAY(DATE($X$2,$AB$2,1))</f>
        <v>5</v>
      </c>
      <c r="Q12" s="88">
        <f>WEEKDAY(DATE($X$2,$AB$2,2))</f>
        <v>6</v>
      </c>
      <c r="R12" s="88">
        <f>WEEKDAY(DATE($X$2,$AB$2,3))</f>
        <v>7</v>
      </c>
      <c r="S12" s="88">
        <f>WEEKDAY(DATE($X$2,$AB$2,4))</f>
        <v>1</v>
      </c>
      <c r="T12" s="88">
        <f>WEEKDAY(DATE($X$2,$AB$2,5))</f>
        <v>2</v>
      </c>
      <c r="U12" s="88">
        <f>WEEKDAY(DATE($X$2,$AB$2,6))</f>
        <v>3</v>
      </c>
      <c r="V12" s="89">
        <f>WEEKDAY(DATE($X$2,$AB$2,7))</f>
        <v>4</v>
      </c>
      <c r="W12" s="87">
        <f>WEEKDAY(DATE($X$2,$AB$2,8))</f>
        <v>5</v>
      </c>
      <c r="X12" s="88">
        <f>WEEKDAY(DATE($X$2,$AB$2,9))</f>
        <v>6</v>
      </c>
      <c r="Y12" s="88">
        <f>WEEKDAY(DATE($X$2,$AB$2,10))</f>
        <v>7</v>
      </c>
      <c r="Z12" s="88">
        <f>WEEKDAY(DATE($X$2,$AB$2,11))</f>
        <v>1</v>
      </c>
      <c r="AA12" s="88">
        <f>WEEKDAY(DATE($X$2,$AB$2,12))</f>
        <v>2</v>
      </c>
      <c r="AB12" s="88">
        <f>WEEKDAY(DATE($X$2,$AB$2,13))</f>
        <v>3</v>
      </c>
      <c r="AC12" s="89">
        <f>WEEKDAY(DATE($X$2,$AB$2,14))</f>
        <v>4</v>
      </c>
      <c r="AD12" s="87">
        <f>WEEKDAY(DATE($X$2,$AB$2,15))</f>
        <v>5</v>
      </c>
      <c r="AE12" s="88">
        <f>WEEKDAY(DATE($X$2,$AB$2,16))</f>
        <v>6</v>
      </c>
      <c r="AF12" s="88">
        <f>WEEKDAY(DATE($X$2,$AB$2,17))</f>
        <v>7</v>
      </c>
      <c r="AG12" s="88">
        <f>WEEKDAY(DATE($X$2,$AB$2,18))</f>
        <v>1</v>
      </c>
      <c r="AH12" s="88">
        <f>WEEKDAY(DATE($X$2,$AB$2,19))</f>
        <v>2</v>
      </c>
      <c r="AI12" s="88">
        <f>WEEKDAY(DATE($X$2,$AB$2,20))</f>
        <v>3</v>
      </c>
      <c r="AJ12" s="89">
        <f>WEEKDAY(DATE($X$2,$AB$2,21))</f>
        <v>4</v>
      </c>
      <c r="AK12" s="87">
        <f>WEEKDAY(DATE($X$2,$AB$2,22))</f>
        <v>5</v>
      </c>
      <c r="AL12" s="88">
        <f>WEEKDAY(DATE($X$2,$AB$2,23))</f>
        <v>6</v>
      </c>
      <c r="AM12" s="88">
        <f>WEEKDAY(DATE($X$2,$AB$2,24))</f>
        <v>7</v>
      </c>
      <c r="AN12" s="88">
        <f>WEEKDAY(DATE($X$2,$AB$2,25))</f>
        <v>1</v>
      </c>
      <c r="AO12" s="88">
        <f>WEEKDAY(DATE($X$2,$AB$2,26))</f>
        <v>2</v>
      </c>
      <c r="AP12" s="88">
        <f>WEEKDAY(DATE($X$2,$AB$2,27))</f>
        <v>3</v>
      </c>
      <c r="AQ12" s="89">
        <f>WEEKDAY(DATE($X$2,$AB$2,28))</f>
        <v>4</v>
      </c>
      <c r="AR12" s="87">
        <f>IF(AR11=29,WEEKDAY(DATE($X$2,$AB$2,29)),0)</f>
        <v>5</v>
      </c>
      <c r="AS12" s="88">
        <f>IF(AS11=30,WEEKDAY(DATE($X$2,$AB$2,30)),0)</f>
        <v>6</v>
      </c>
      <c r="AT12" s="89">
        <f>IF(AT11=31,WEEKDAY(DATE($X$2,$AB$2,31)),0)</f>
        <v>0</v>
      </c>
      <c r="AU12" s="241"/>
      <c r="AV12" s="242"/>
      <c r="AW12" s="241"/>
      <c r="AX12" s="242"/>
      <c r="AY12" s="246"/>
      <c r="AZ12" s="246"/>
      <c r="BA12" s="246"/>
      <c r="BB12" s="246"/>
      <c r="BC12" s="246"/>
      <c r="BD12" s="246"/>
    </row>
    <row r="13" spans="1:57" ht="20.25" customHeight="1" thickBot="1" x14ac:dyDescent="0.45">
      <c r="A13" s="70"/>
      <c r="B13" s="252"/>
      <c r="C13" s="257"/>
      <c r="D13" s="258"/>
      <c r="E13" s="261"/>
      <c r="F13" s="258"/>
      <c r="G13" s="261"/>
      <c r="H13" s="257"/>
      <c r="I13" s="257"/>
      <c r="J13" s="257"/>
      <c r="K13" s="258"/>
      <c r="L13" s="261"/>
      <c r="M13" s="257"/>
      <c r="N13" s="257"/>
      <c r="O13" s="264"/>
      <c r="P13" s="90" t="str">
        <f>IF(P12=1,"日",IF(P12=2,"月",IF(P12=3,"火",IF(P12=4,"水",IF(P12=5,"木",IF(P12=6,"金","土"))))))</f>
        <v>木</v>
      </c>
      <c r="Q13" s="91" t="str">
        <f t="shared" ref="Q13:AQ13" si="0">IF(Q12=1,"日",IF(Q12=2,"月",IF(Q12=3,"火",IF(Q12=4,"水",IF(Q12=5,"木",IF(Q12=6,"金","土"))))))</f>
        <v>金</v>
      </c>
      <c r="R13" s="91" t="str">
        <f t="shared" si="0"/>
        <v>土</v>
      </c>
      <c r="S13" s="91" t="str">
        <f t="shared" si="0"/>
        <v>日</v>
      </c>
      <c r="T13" s="91" t="str">
        <f t="shared" si="0"/>
        <v>月</v>
      </c>
      <c r="U13" s="91" t="str">
        <f t="shared" si="0"/>
        <v>火</v>
      </c>
      <c r="V13" s="92" t="str">
        <f t="shared" si="0"/>
        <v>水</v>
      </c>
      <c r="W13" s="90" t="str">
        <f t="shared" si="0"/>
        <v>木</v>
      </c>
      <c r="X13" s="91" t="str">
        <f t="shared" si="0"/>
        <v>金</v>
      </c>
      <c r="Y13" s="91" t="str">
        <f t="shared" si="0"/>
        <v>土</v>
      </c>
      <c r="Z13" s="91" t="str">
        <f t="shared" si="0"/>
        <v>日</v>
      </c>
      <c r="AA13" s="91" t="str">
        <f t="shared" si="0"/>
        <v>月</v>
      </c>
      <c r="AB13" s="91" t="str">
        <f t="shared" si="0"/>
        <v>火</v>
      </c>
      <c r="AC13" s="92" t="str">
        <f t="shared" si="0"/>
        <v>水</v>
      </c>
      <c r="AD13" s="90" t="str">
        <f t="shared" si="0"/>
        <v>木</v>
      </c>
      <c r="AE13" s="91" t="str">
        <f t="shared" si="0"/>
        <v>金</v>
      </c>
      <c r="AF13" s="91" t="str">
        <f t="shared" si="0"/>
        <v>土</v>
      </c>
      <c r="AG13" s="91" t="str">
        <f t="shared" si="0"/>
        <v>日</v>
      </c>
      <c r="AH13" s="91" t="str">
        <f t="shared" si="0"/>
        <v>月</v>
      </c>
      <c r="AI13" s="91" t="str">
        <f t="shared" si="0"/>
        <v>火</v>
      </c>
      <c r="AJ13" s="92" t="str">
        <f t="shared" si="0"/>
        <v>水</v>
      </c>
      <c r="AK13" s="90" t="str">
        <f t="shared" si="0"/>
        <v>木</v>
      </c>
      <c r="AL13" s="91" t="str">
        <f t="shared" si="0"/>
        <v>金</v>
      </c>
      <c r="AM13" s="91" t="str">
        <f t="shared" si="0"/>
        <v>土</v>
      </c>
      <c r="AN13" s="91" t="str">
        <f t="shared" si="0"/>
        <v>日</v>
      </c>
      <c r="AO13" s="91" t="str">
        <f t="shared" si="0"/>
        <v>月</v>
      </c>
      <c r="AP13" s="91" t="str">
        <f t="shared" si="0"/>
        <v>火</v>
      </c>
      <c r="AQ13" s="92" t="str">
        <f t="shared" si="0"/>
        <v>水</v>
      </c>
      <c r="AR13" s="91" t="str">
        <f>IF(AR12=1,"日",IF(AR12=2,"月",IF(AR12=3,"火",IF(AR12=4,"水",IF(AR12=5,"木",IF(AR12=6,"金",IF(AR12=0,"","土")))))))</f>
        <v>木</v>
      </c>
      <c r="AS13" s="91" t="str">
        <f>IF(AS12=1,"日",IF(AS12=2,"月",IF(AS12=3,"火",IF(AS12=4,"水",IF(AS12=5,"木",IF(AS12=6,"金",IF(AS12=0,"","土")))))))</f>
        <v>金</v>
      </c>
      <c r="AT13" s="91"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0"/>
      <c r="B14" s="84">
        <v>1</v>
      </c>
      <c r="C14" s="223" t="s">
        <v>2</v>
      </c>
      <c r="D14" s="224"/>
      <c r="E14" s="225" t="s">
        <v>58</v>
      </c>
      <c r="F14" s="226"/>
      <c r="G14" s="227" t="s">
        <v>92</v>
      </c>
      <c r="H14" s="228"/>
      <c r="I14" s="228"/>
      <c r="J14" s="228"/>
      <c r="K14" s="229"/>
      <c r="L14" s="230" t="s">
        <v>59</v>
      </c>
      <c r="M14" s="231"/>
      <c r="N14" s="231"/>
      <c r="O14" s="232"/>
      <c r="P14" s="128">
        <v>8</v>
      </c>
      <c r="Q14" s="129">
        <v>8</v>
      </c>
      <c r="R14" s="129"/>
      <c r="S14" s="129"/>
      <c r="T14" s="129">
        <v>8</v>
      </c>
      <c r="U14" s="129">
        <v>8</v>
      </c>
      <c r="V14" s="130">
        <v>8</v>
      </c>
      <c r="W14" s="128">
        <v>8</v>
      </c>
      <c r="X14" s="129">
        <v>8</v>
      </c>
      <c r="Y14" s="129"/>
      <c r="Z14" s="129"/>
      <c r="AA14" s="129">
        <v>8</v>
      </c>
      <c r="AB14" s="129">
        <v>8</v>
      </c>
      <c r="AC14" s="130">
        <v>8</v>
      </c>
      <c r="AD14" s="128">
        <v>8</v>
      </c>
      <c r="AE14" s="129">
        <v>8</v>
      </c>
      <c r="AF14" s="129"/>
      <c r="AG14" s="129"/>
      <c r="AH14" s="129">
        <v>8</v>
      </c>
      <c r="AI14" s="129">
        <v>8</v>
      </c>
      <c r="AJ14" s="130">
        <v>8</v>
      </c>
      <c r="AK14" s="128">
        <v>8</v>
      </c>
      <c r="AL14" s="129">
        <v>8</v>
      </c>
      <c r="AM14" s="129"/>
      <c r="AN14" s="129"/>
      <c r="AO14" s="129">
        <v>8</v>
      </c>
      <c r="AP14" s="129">
        <v>8</v>
      </c>
      <c r="AQ14" s="130">
        <v>8</v>
      </c>
      <c r="AR14" s="129">
        <v>8</v>
      </c>
      <c r="AS14" s="130">
        <v>8</v>
      </c>
      <c r="AT14" s="130"/>
      <c r="AU14" s="233">
        <f>IF($AZ$3="４週",SUM(P14:AQ14),IF($AZ$3="暦月",SUM(P14:AT14),""))</f>
        <v>176</v>
      </c>
      <c r="AV14" s="234"/>
      <c r="AW14" s="235">
        <f t="shared" ref="AW14:AW31" si="1">IF($AZ$3="４週",AU14/4,IF($AZ$3="暦月",AU14/($AZ$7/7),""))</f>
        <v>41.06666666666667</v>
      </c>
      <c r="AX14" s="236"/>
      <c r="AY14" s="220"/>
      <c r="AZ14" s="221"/>
      <c r="BA14" s="221"/>
      <c r="BB14" s="221"/>
      <c r="BC14" s="221"/>
      <c r="BD14" s="222"/>
    </row>
    <row r="15" spans="1:57" ht="39.950000000000003" customHeight="1" x14ac:dyDescent="0.4">
      <c r="A15" s="70"/>
      <c r="B15" s="85">
        <f t="shared" ref="B15:B31" si="2">B14+1</f>
        <v>2</v>
      </c>
      <c r="C15" s="206" t="s">
        <v>91</v>
      </c>
      <c r="D15" s="207"/>
      <c r="E15" s="208" t="s">
        <v>58</v>
      </c>
      <c r="F15" s="209"/>
      <c r="G15" s="210" t="s">
        <v>93</v>
      </c>
      <c r="H15" s="211"/>
      <c r="I15" s="211"/>
      <c r="J15" s="211"/>
      <c r="K15" s="212"/>
      <c r="L15" s="213" t="s">
        <v>83</v>
      </c>
      <c r="M15" s="214"/>
      <c r="N15" s="214"/>
      <c r="O15" s="215"/>
      <c r="P15" s="131">
        <v>8</v>
      </c>
      <c r="Q15" s="132">
        <v>8</v>
      </c>
      <c r="R15" s="132"/>
      <c r="S15" s="132"/>
      <c r="T15" s="132">
        <v>8</v>
      </c>
      <c r="U15" s="132">
        <v>8</v>
      </c>
      <c r="V15" s="133">
        <v>8</v>
      </c>
      <c r="W15" s="131">
        <v>8</v>
      </c>
      <c r="X15" s="132">
        <v>8</v>
      </c>
      <c r="Y15" s="132"/>
      <c r="Z15" s="132"/>
      <c r="AA15" s="132">
        <v>8</v>
      </c>
      <c r="AB15" s="132">
        <v>8</v>
      </c>
      <c r="AC15" s="133">
        <v>8</v>
      </c>
      <c r="AD15" s="131">
        <v>8</v>
      </c>
      <c r="AE15" s="132">
        <v>8</v>
      </c>
      <c r="AF15" s="132"/>
      <c r="AG15" s="132"/>
      <c r="AH15" s="132">
        <v>8</v>
      </c>
      <c r="AI15" s="132">
        <v>8</v>
      </c>
      <c r="AJ15" s="133">
        <v>8</v>
      </c>
      <c r="AK15" s="131">
        <v>8</v>
      </c>
      <c r="AL15" s="132">
        <v>8</v>
      </c>
      <c r="AM15" s="132"/>
      <c r="AN15" s="132"/>
      <c r="AO15" s="132">
        <v>8</v>
      </c>
      <c r="AP15" s="132">
        <v>8</v>
      </c>
      <c r="AQ15" s="133">
        <v>8</v>
      </c>
      <c r="AR15" s="132">
        <v>8</v>
      </c>
      <c r="AS15" s="133">
        <v>8</v>
      </c>
      <c r="AT15" s="133"/>
      <c r="AU15" s="216">
        <f>IF($AZ$3="４週",SUM(P15:AQ15),IF($AZ$3="暦月",SUM(P15:AT15),""))</f>
        <v>176</v>
      </c>
      <c r="AV15" s="217"/>
      <c r="AW15" s="218">
        <f t="shared" si="1"/>
        <v>41.06666666666667</v>
      </c>
      <c r="AX15" s="219"/>
      <c r="AY15" s="186"/>
      <c r="AZ15" s="187"/>
      <c r="BA15" s="187"/>
      <c r="BB15" s="187"/>
      <c r="BC15" s="187"/>
      <c r="BD15" s="188"/>
    </row>
    <row r="16" spans="1:57" ht="39.950000000000003" customHeight="1" x14ac:dyDescent="0.4">
      <c r="A16" s="70"/>
      <c r="B16" s="85">
        <f t="shared" si="2"/>
        <v>3</v>
      </c>
      <c r="C16" s="206" t="s">
        <v>91</v>
      </c>
      <c r="D16" s="207"/>
      <c r="E16" s="208" t="s">
        <v>58</v>
      </c>
      <c r="F16" s="209"/>
      <c r="G16" s="210" t="s">
        <v>90</v>
      </c>
      <c r="H16" s="211"/>
      <c r="I16" s="211"/>
      <c r="J16" s="211"/>
      <c r="K16" s="212"/>
      <c r="L16" s="213" t="s">
        <v>68</v>
      </c>
      <c r="M16" s="214"/>
      <c r="N16" s="214"/>
      <c r="O16" s="215"/>
      <c r="P16" s="131">
        <v>8</v>
      </c>
      <c r="Q16" s="132">
        <v>8</v>
      </c>
      <c r="R16" s="132"/>
      <c r="S16" s="132"/>
      <c r="T16" s="132">
        <v>8</v>
      </c>
      <c r="U16" s="132">
        <v>8</v>
      </c>
      <c r="V16" s="133">
        <v>8</v>
      </c>
      <c r="W16" s="131">
        <v>8</v>
      </c>
      <c r="X16" s="132">
        <v>8</v>
      </c>
      <c r="Y16" s="132"/>
      <c r="Z16" s="132"/>
      <c r="AA16" s="132">
        <v>8</v>
      </c>
      <c r="AB16" s="132">
        <v>8</v>
      </c>
      <c r="AC16" s="133">
        <v>8</v>
      </c>
      <c r="AD16" s="131">
        <v>8</v>
      </c>
      <c r="AE16" s="132">
        <v>8</v>
      </c>
      <c r="AF16" s="132"/>
      <c r="AG16" s="132"/>
      <c r="AH16" s="132">
        <v>8</v>
      </c>
      <c r="AI16" s="132">
        <v>8</v>
      </c>
      <c r="AJ16" s="133">
        <v>8</v>
      </c>
      <c r="AK16" s="131">
        <v>8</v>
      </c>
      <c r="AL16" s="132">
        <v>8</v>
      </c>
      <c r="AM16" s="132"/>
      <c r="AN16" s="132"/>
      <c r="AO16" s="132">
        <v>8</v>
      </c>
      <c r="AP16" s="132">
        <v>8</v>
      </c>
      <c r="AQ16" s="133">
        <v>8</v>
      </c>
      <c r="AR16" s="132">
        <v>8</v>
      </c>
      <c r="AS16" s="133">
        <v>8</v>
      </c>
      <c r="AT16" s="133"/>
      <c r="AU16" s="216">
        <f>IF($AZ$3="４週",SUM(P16:AQ16),IF($AZ$3="暦月",SUM(P16:AT16),""))</f>
        <v>176</v>
      </c>
      <c r="AV16" s="217"/>
      <c r="AW16" s="218">
        <f t="shared" si="1"/>
        <v>41.06666666666667</v>
      </c>
      <c r="AX16" s="219"/>
      <c r="AY16" s="186"/>
      <c r="AZ16" s="187"/>
      <c r="BA16" s="187"/>
      <c r="BB16" s="187"/>
      <c r="BC16" s="187"/>
      <c r="BD16" s="188"/>
    </row>
    <row r="17" spans="1:56" ht="39.950000000000003" customHeight="1" x14ac:dyDescent="0.4">
      <c r="A17" s="70"/>
      <c r="B17" s="85">
        <f t="shared" si="2"/>
        <v>4</v>
      </c>
      <c r="C17" s="206" t="s">
        <v>91</v>
      </c>
      <c r="D17" s="207"/>
      <c r="E17" s="208" t="s">
        <v>58</v>
      </c>
      <c r="F17" s="209"/>
      <c r="G17" s="210" t="s">
        <v>93</v>
      </c>
      <c r="H17" s="211"/>
      <c r="I17" s="211"/>
      <c r="J17" s="211"/>
      <c r="K17" s="212"/>
      <c r="L17" s="213" t="s">
        <v>70</v>
      </c>
      <c r="M17" s="214"/>
      <c r="N17" s="214"/>
      <c r="O17" s="215"/>
      <c r="P17" s="131">
        <v>8</v>
      </c>
      <c r="Q17" s="132">
        <v>8</v>
      </c>
      <c r="R17" s="132"/>
      <c r="S17" s="132"/>
      <c r="T17" s="132">
        <v>8</v>
      </c>
      <c r="U17" s="132">
        <v>8</v>
      </c>
      <c r="V17" s="133">
        <v>8</v>
      </c>
      <c r="W17" s="131">
        <v>8</v>
      </c>
      <c r="X17" s="132">
        <v>8</v>
      </c>
      <c r="Y17" s="132"/>
      <c r="Z17" s="132"/>
      <c r="AA17" s="132">
        <v>8</v>
      </c>
      <c r="AB17" s="132">
        <v>8</v>
      </c>
      <c r="AC17" s="133">
        <v>8</v>
      </c>
      <c r="AD17" s="131">
        <v>8</v>
      </c>
      <c r="AE17" s="132">
        <v>8</v>
      </c>
      <c r="AF17" s="132"/>
      <c r="AG17" s="132"/>
      <c r="AH17" s="132">
        <v>8</v>
      </c>
      <c r="AI17" s="132">
        <v>8</v>
      </c>
      <c r="AJ17" s="133">
        <v>8</v>
      </c>
      <c r="AK17" s="131">
        <v>8</v>
      </c>
      <c r="AL17" s="132">
        <v>8</v>
      </c>
      <c r="AM17" s="132"/>
      <c r="AN17" s="132"/>
      <c r="AO17" s="132">
        <v>8</v>
      </c>
      <c r="AP17" s="132">
        <v>8</v>
      </c>
      <c r="AQ17" s="133">
        <v>8</v>
      </c>
      <c r="AR17" s="132">
        <v>8</v>
      </c>
      <c r="AS17" s="133">
        <v>8</v>
      </c>
      <c r="AT17" s="133"/>
      <c r="AU17" s="216">
        <f>IF($AZ$3="４週",SUM(P17:AQ17),IF($AZ$3="暦月",SUM(P17:AT17),""))</f>
        <v>176</v>
      </c>
      <c r="AV17" s="217"/>
      <c r="AW17" s="218">
        <f t="shared" si="1"/>
        <v>41.06666666666667</v>
      </c>
      <c r="AX17" s="219"/>
      <c r="AY17" s="186"/>
      <c r="AZ17" s="187"/>
      <c r="BA17" s="187"/>
      <c r="BB17" s="187"/>
      <c r="BC17" s="187"/>
      <c r="BD17" s="188"/>
    </row>
    <row r="18" spans="1:56" ht="39.950000000000003" customHeight="1" x14ac:dyDescent="0.4">
      <c r="A18" s="70"/>
      <c r="B18" s="85">
        <f t="shared" si="2"/>
        <v>5</v>
      </c>
      <c r="C18" s="206" t="s">
        <v>91</v>
      </c>
      <c r="D18" s="207"/>
      <c r="E18" s="208" t="s">
        <v>95</v>
      </c>
      <c r="F18" s="209"/>
      <c r="G18" s="210" t="s">
        <v>90</v>
      </c>
      <c r="H18" s="211"/>
      <c r="I18" s="211"/>
      <c r="J18" s="211"/>
      <c r="K18" s="212"/>
      <c r="L18" s="213" t="s">
        <v>69</v>
      </c>
      <c r="M18" s="214"/>
      <c r="N18" s="214"/>
      <c r="O18" s="215"/>
      <c r="P18" s="131">
        <v>4</v>
      </c>
      <c r="Q18" s="132">
        <v>4</v>
      </c>
      <c r="R18" s="132"/>
      <c r="S18" s="132"/>
      <c r="T18" s="132">
        <v>4</v>
      </c>
      <c r="U18" s="132">
        <v>4</v>
      </c>
      <c r="V18" s="133">
        <v>4</v>
      </c>
      <c r="W18" s="131">
        <v>4</v>
      </c>
      <c r="X18" s="132">
        <v>4</v>
      </c>
      <c r="Y18" s="132"/>
      <c r="Z18" s="132"/>
      <c r="AA18" s="132">
        <v>4</v>
      </c>
      <c r="AB18" s="132">
        <v>4</v>
      </c>
      <c r="AC18" s="133">
        <v>4</v>
      </c>
      <c r="AD18" s="131">
        <v>4</v>
      </c>
      <c r="AE18" s="132">
        <v>4</v>
      </c>
      <c r="AF18" s="132"/>
      <c r="AG18" s="132"/>
      <c r="AH18" s="132">
        <v>4</v>
      </c>
      <c r="AI18" s="132">
        <v>4</v>
      </c>
      <c r="AJ18" s="133">
        <v>4</v>
      </c>
      <c r="AK18" s="131">
        <v>4</v>
      </c>
      <c r="AL18" s="132">
        <v>4</v>
      </c>
      <c r="AM18" s="132"/>
      <c r="AN18" s="132"/>
      <c r="AO18" s="132">
        <v>4</v>
      </c>
      <c r="AP18" s="132">
        <v>4</v>
      </c>
      <c r="AQ18" s="133">
        <v>4</v>
      </c>
      <c r="AR18" s="132">
        <v>4</v>
      </c>
      <c r="AS18" s="133">
        <v>4</v>
      </c>
      <c r="AT18" s="133"/>
      <c r="AU18" s="216">
        <f t="shared" ref="AU18:AU31" si="3">IF($AZ$3="４週",SUM(P18:AQ18),IF($AZ$3="暦月",SUM(P18:AT18),""))</f>
        <v>88</v>
      </c>
      <c r="AV18" s="217"/>
      <c r="AW18" s="218">
        <f t="shared" si="1"/>
        <v>20.533333333333335</v>
      </c>
      <c r="AX18" s="219"/>
      <c r="AY18" s="186"/>
      <c r="AZ18" s="187"/>
      <c r="BA18" s="187"/>
      <c r="BB18" s="187"/>
      <c r="BC18" s="187"/>
      <c r="BD18" s="188"/>
    </row>
    <row r="19" spans="1:56" ht="39.950000000000003" customHeight="1" x14ac:dyDescent="0.4">
      <c r="A19" s="70"/>
      <c r="B19" s="85">
        <f t="shared" si="2"/>
        <v>6</v>
      </c>
      <c r="C19" s="206"/>
      <c r="D19" s="207"/>
      <c r="E19" s="208"/>
      <c r="F19" s="209"/>
      <c r="G19" s="210"/>
      <c r="H19" s="211"/>
      <c r="I19" s="211"/>
      <c r="J19" s="211"/>
      <c r="K19" s="212"/>
      <c r="L19" s="213"/>
      <c r="M19" s="214"/>
      <c r="N19" s="214"/>
      <c r="O19" s="215"/>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16">
        <f t="shared" si="3"/>
        <v>0</v>
      </c>
      <c r="AV19" s="217"/>
      <c r="AW19" s="218">
        <f t="shared" si="1"/>
        <v>0</v>
      </c>
      <c r="AX19" s="219"/>
      <c r="AY19" s="186"/>
      <c r="AZ19" s="187"/>
      <c r="BA19" s="187"/>
      <c r="BB19" s="187"/>
      <c r="BC19" s="187"/>
      <c r="BD19" s="188"/>
    </row>
    <row r="20" spans="1:56" ht="39.950000000000003" customHeight="1" x14ac:dyDescent="0.4">
      <c r="A20" s="70"/>
      <c r="B20" s="85">
        <f t="shared" si="2"/>
        <v>7</v>
      </c>
      <c r="C20" s="206"/>
      <c r="D20" s="207"/>
      <c r="E20" s="208"/>
      <c r="F20" s="209"/>
      <c r="G20" s="210"/>
      <c r="H20" s="211"/>
      <c r="I20" s="211"/>
      <c r="J20" s="211"/>
      <c r="K20" s="212"/>
      <c r="L20" s="213"/>
      <c r="M20" s="214"/>
      <c r="N20" s="214"/>
      <c r="O20" s="215"/>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0"/>
      <c r="B21" s="85">
        <f t="shared" si="2"/>
        <v>8</v>
      </c>
      <c r="C21" s="206"/>
      <c r="D21" s="207"/>
      <c r="E21" s="208"/>
      <c r="F21" s="209"/>
      <c r="G21" s="210"/>
      <c r="H21" s="211"/>
      <c r="I21" s="211"/>
      <c r="J21" s="211"/>
      <c r="K21" s="212"/>
      <c r="L21" s="213"/>
      <c r="M21" s="214"/>
      <c r="N21" s="214"/>
      <c r="O21" s="215"/>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6">
        <f t="shared" si="3"/>
        <v>0</v>
      </c>
      <c r="AV21" s="217"/>
      <c r="AW21" s="218">
        <f t="shared" si="1"/>
        <v>0</v>
      </c>
      <c r="AX21" s="219"/>
      <c r="AY21" s="186"/>
      <c r="AZ21" s="187"/>
      <c r="BA21" s="187"/>
      <c r="BB21" s="187"/>
      <c r="BC21" s="187"/>
      <c r="BD21" s="188"/>
    </row>
    <row r="22" spans="1:56" ht="39.950000000000003" customHeight="1" x14ac:dyDescent="0.4">
      <c r="A22" s="70"/>
      <c r="B22" s="85">
        <f t="shared" si="2"/>
        <v>9</v>
      </c>
      <c r="C22" s="206"/>
      <c r="D22" s="207"/>
      <c r="E22" s="208"/>
      <c r="F22" s="209"/>
      <c r="G22" s="210"/>
      <c r="H22" s="211"/>
      <c r="I22" s="211"/>
      <c r="J22" s="211"/>
      <c r="K22" s="212"/>
      <c r="L22" s="213"/>
      <c r="M22" s="214"/>
      <c r="N22" s="214"/>
      <c r="O22" s="215"/>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6">
        <f t="shared" si="3"/>
        <v>0</v>
      </c>
      <c r="AV22" s="217"/>
      <c r="AW22" s="218">
        <f t="shared" si="1"/>
        <v>0</v>
      </c>
      <c r="AX22" s="219"/>
      <c r="AY22" s="186"/>
      <c r="AZ22" s="187"/>
      <c r="BA22" s="187"/>
      <c r="BB22" s="187"/>
      <c r="BC22" s="187"/>
      <c r="BD22" s="188"/>
    </row>
    <row r="23" spans="1:56" ht="39.950000000000003" customHeight="1" x14ac:dyDescent="0.4">
      <c r="A23" s="70"/>
      <c r="B23" s="85">
        <f t="shared" si="2"/>
        <v>10</v>
      </c>
      <c r="C23" s="206"/>
      <c r="D23" s="207"/>
      <c r="E23" s="208"/>
      <c r="F23" s="209"/>
      <c r="G23" s="210"/>
      <c r="H23" s="211"/>
      <c r="I23" s="211"/>
      <c r="J23" s="211"/>
      <c r="K23" s="212"/>
      <c r="L23" s="213"/>
      <c r="M23" s="214"/>
      <c r="N23" s="214"/>
      <c r="O23" s="215"/>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6">
        <f t="shared" si="3"/>
        <v>0</v>
      </c>
      <c r="AV23" s="217"/>
      <c r="AW23" s="218">
        <f t="shared" si="1"/>
        <v>0</v>
      </c>
      <c r="AX23" s="219"/>
      <c r="AY23" s="186"/>
      <c r="AZ23" s="187"/>
      <c r="BA23" s="187"/>
      <c r="BB23" s="187"/>
      <c r="BC23" s="187"/>
      <c r="BD23" s="188"/>
    </row>
    <row r="24" spans="1:56" ht="39.950000000000003" customHeight="1" x14ac:dyDescent="0.4">
      <c r="A24" s="70"/>
      <c r="B24" s="85">
        <f t="shared" si="2"/>
        <v>11</v>
      </c>
      <c r="C24" s="206"/>
      <c r="D24" s="207"/>
      <c r="E24" s="208"/>
      <c r="F24" s="209"/>
      <c r="G24" s="210"/>
      <c r="H24" s="211"/>
      <c r="I24" s="211"/>
      <c r="J24" s="211"/>
      <c r="K24" s="212"/>
      <c r="L24" s="213"/>
      <c r="M24" s="214"/>
      <c r="N24" s="214"/>
      <c r="O24" s="215"/>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6">
        <f t="shared" si="3"/>
        <v>0</v>
      </c>
      <c r="AV24" s="217"/>
      <c r="AW24" s="218">
        <f t="shared" si="1"/>
        <v>0</v>
      </c>
      <c r="AX24" s="219"/>
      <c r="AY24" s="186"/>
      <c r="AZ24" s="187"/>
      <c r="BA24" s="187"/>
      <c r="BB24" s="187"/>
      <c r="BC24" s="187"/>
      <c r="BD24" s="188"/>
    </row>
    <row r="25" spans="1:56" ht="39.950000000000003" customHeight="1" x14ac:dyDescent="0.4">
      <c r="A25" s="70"/>
      <c r="B25" s="85">
        <f t="shared" si="2"/>
        <v>12</v>
      </c>
      <c r="C25" s="206"/>
      <c r="D25" s="207"/>
      <c r="E25" s="208"/>
      <c r="F25" s="209"/>
      <c r="G25" s="210"/>
      <c r="H25" s="211"/>
      <c r="I25" s="211"/>
      <c r="J25" s="211"/>
      <c r="K25" s="212"/>
      <c r="L25" s="213"/>
      <c r="M25" s="214"/>
      <c r="N25" s="214"/>
      <c r="O25" s="215"/>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6">
        <f t="shared" si="3"/>
        <v>0</v>
      </c>
      <c r="AV25" s="217"/>
      <c r="AW25" s="218">
        <f t="shared" si="1"/>
        <v>0</v>
      </c>
      <c r="AX25" s="219"/>
      <c r="AY25" s="186"/>
      <c r="AZ25" s="187"/>
      <c r="BA25" s="187"/>
      <c r="BB25" s="187"/>
      <c r="BC25" s="187"/>
      <c r="BD25" s="188"/>
    </row>
    <row r="26" spans="1:56" ht="39.950000000000003" customHeight="1" x14ac:dyDescent="0.4">
      <c r="A26" s="70"/>
      <c r="B26" s="85">
        <f t="shared" si="2"/>
        <v>13</v>
      </c>
      <c r="C26" s="206"/>
      <c r="D26" s="207"/>
      <c r="E26" s="208"/>
      <c r="F26" s="209"/>
      <c r="G26" s="210"/>
      <c r="H26" s="211"/>
      <c r="I26" s="211"/>
      <c r="J26" s="211"/>
      <c r="K26" s="212"/>
      <c r="L26" s="213"/>
      <c r="M26" s="214"/>
      <c r="N26" s="214"/>
      <c r="O26" s="215"/>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6">
        <f t="shared" si="3"/>
        <v>0</v>
      </c>
      <c r="AV26" s="217"/>
      <c r="AW26" s="218">
        <f t="shared" si="1"/>
        <v>0</v>
      </c>
      <c r="AX26" s="219"/>
      <c r="AY26" s="186"/>
      <c r="AZ26" s="187"/>
      <c r="BA26" s="187"/>
      <c r="BB26" s="187"/>
      <c r="BC26" s="187"/>
      <c r="BD26" s="188"/>
    </row>
    <row r="27" spans="1:56" ht="39.950000000000003" customHeight="1" x14ac:dyDescent="0.4">
      <c r="A27" s="70"/>
      <c r="B27" s="85">
        <f t="shared" si="2"/>
        <v>14</v>
      </c>
      <c r="C27" s="206"/>
      <c r="D27" s="207"/>
      <c r="E27" s="208"/>
      <c r="F27" s="209"/>
      <c r="G27" s="210"/>
      <c r="H27" s="211"/>
      <c r="I27" s="211"/>
      <c r="J27" s="211"/>
      <c r="K27" s="212"/>
      <c r="L27" s="213"/>
      <c r="M27" s="214"/>
      <c r="N27" s="214"/>
      <c r="O27" s="215"/>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6">
        <f t="shared" si="3"/>
        <v>0</v>
      </c>
      <c r="AV27" s="217"/>
      <c r="AW27" s="218">
        <f t="shared" si="1"/>
        <v>0</v>
      </c>
      <c r="AX27" s="219"/>
      <c r="AY27" s="186"/>
      <c r="AZ27" s="187"/>
      <c r="BA27" s="187"/>
      <c r="BB27" s="187"/>
      <c r="BC27" s="187"/>
      <c r="BD27" s="188"/>
    </row>
    <row r="28" spans="1:56" ht="39.950000000000003" customHeight="1" x14ac:dyDescent="0.4">
      <c r="A28" s="70"/>
      <c r="B28" s="85">
        <f t="shared" si="2"/>
        <v>15</v>
      </c>
      <c r="C28" s="206"/>
      <c r="D28" s="207"/>
      <c r="E28" s="208"/>
      <c r="F28" s="209"/>
      <c r="G28" s="210"/>
      <c r="H28" s="211"/>
      <c r="I28" s="211"/>
      <c r="J28" s="211"/>
      <c r="K28" s="212"/>
      <c r="L28" s="213"/>
      <c r="M28" s="214"/>
      <c r="N28" s="214"/>
      <c r="O28" s="215"/>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6">
        <f t="shared" si="3"/>
        <v>0</v>
      </c>
      <c r="AV28" s="217"/>
      <c r="AW28" s="218">
        <f t="shared" si="1"/>
        <v>0</v>
      </c>
      <c r="AX28" s="219"/>
      <c r="AY28" s="186"/>
      <c r="AZ28" s="187"/>
      <c r="BA28" s="187"/>
      <c r="BB28" s="187"/>
      <c r="BC28" s="187"/>
      <c r="BD28" s="188"/>
    </row>
    <row r="29" spans="1:56" ht="39.950000000000003" customHeight="1" x14ac:dyDescent="0.4">
      <c r="A29" s="70"/>
      <c r="B29" s="85">
        <f t="shared" si="2"/>
        <v>16</v>
      </c>
      <c r="C29" s="206"/>
      <c r="D29" s="207"/>
      <c r="E29" s="208"/>
      <c r="F29" s="209"/>
      <c r="G29" s="210"/>
      <c r="H29" s="211"/>
      <c r="I29" s="211"/>
      <c r="J29" s="211"/>
      <c r="K29" s="212"/>
      <c r="L29" s="213"/>
      <c r="M29" s="214"/>
      <c r="N29" s="214"/>
      <c r="O29" s="215"/>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6">
        <f t="shared" si="3"/>
        <v>0</v>
      </c>
      <c r="AV29" s="217"/>
      <c r="AW29" s="218">
        <f t="shared" si="1"/>
        <v>0</v>
      </c>
      <c r="AX29" s="219"/>
      <c r="AY29" s="186"/>
      <c r="AZ29" s="187"/>
      <c r="BA29" s="187"/>
      <c r="BB29" s="187"/>
      <c r="BC29" s="187"/>
      <c r="BD29" s="188"/>
    </row>
    <row r="30" spans="1:56" ht="39.950000000000003" customHeight="1" x14ac:dyDescent="0.4">
      <c r="A30" s="70"/>
      <c r="B30" s="85">
        <f t="shared" si="2"/>
        <v>17</v>
      </c>
      <c r="C30" s="206"/>
      <c r="D30" s="207"/>
      <c r="E30" s="208"/>
      <c r="F30" s="209"/>
      <c r="G30" s="210"/>
      <c r="H30" s="211"/>
      <c r="I30" s="211"/>
      <c r="J30" s="211"/>
      <c r="K30" s="212"/>
      <c r="L30" s="213"/>
      <c r="M30" s="214"/>
      <c r="N30" s="214"/>
      <c r="O30" s="215"/>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16">
        <f t="shared" si="3"/>
        <v>0</v>
      </c>
      <c r="AV30" s="217"/>
      <c r="AW30" s="218">
        <f t="shared" si="1"/>
        <v>0</v>
      </c>
      <c r="AX30" s="219"/>
      <c r="AY30" s="186"/>
      <c r="AZ30" s="187"/>
      <c r="BA30" s="187"/>
      <c r="BB30" s="187"/>
      <c r="BC30" s="187"/>
      <c r="BD30" s="188"/>
    </row>
    <row r="31" spans="1:56" ht="39.950000000000003" customHeight="1" thickBot="1" x14ac:dyDescent="0.45">
      <c r="A31" s="70"/>
      <c r="B31" s="86">
        <f t="shared" si="2"/>
        <v>18</v>
      </c>
      <c r="C31" s="189"/>
      <c r="D31" s="190"/>
      <c r="E31" s="191"/>
      <c r="F31" s="192"/>
      <c r="G31" s="193"/>
      <c r="H31" s="194"/>
      <c r="I31" s="194"/>
      <c r="J31" s="194"/>
      <c r="K31" s="195"/>
      <c r="L31" s="196"/>
      <c r="M31" s="197"/>
      <c r="N31" s="197"/>
      <c r="O31" s="198"/>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199">
        <f t="shared" si="3"/>
        <v>0</v>
      </c>
      <c r="AV31" s="200"/>
      <c r="AW31" s="201">
        <f t="shared" si="1"/>
        <v>0</v>
      </c>
      <c r="AX31" s="202"/>
      <c r="AY31" s="203"/>
      <c r="AZ31" s="204"/>
      <c r="BA31" s="204"/>
      <c r="BB31" s="204"/>
      <c r="BC31" s="204"/>
      <c r="BD31" s="205"/>
    </row>
    <row r="32" spans="1:56" ht="20.25" customHeight="1" x14ac:dyDescent="0.4">
      <c r="A32" s="70"/>
      <c r="B32" s="70"/>
      <c r="C32" s="74"/>
      <c r="D32" s="75"/>
      <c r="E32" s="76"/>
      <c r="F32" s="72"/>
      <c r="G32" s="72"/>
      <c r="H32" s="72"/>
      <c r="I32" s="72"/>
      <c r="J32" s="72"/>
      <c r="K32" s="72"/>
      <c r="L32" s="72"/>
      <c r="M32" s="72"/>
      <c r="N32" s="72"/>
      <c r="O32" s="72"/>
      <c r="P32" s="72"/>
      <c r="Q32" s="72"/>
      <c r="R32" s="72"/>
      <c r="S32" s="72"/>
      <c r="T32" s="72"/>
      <c r="U32" s="72"/>
      <c r="V32" s="72"/>
      <c r="W32" s="72"/>
      <c r="X32" s="72"/>
      <c r="Y32" s="72"/>
      <c r="Z32" s="7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row>
    <row r="33" spans="1:56" ht="20.25" customHeight="1" x14ac:dyDescent="0.4">
      <c r="A33" s="70"/>
      <c r="B33" s="96" t="s">
        <v>106</v>
      </c>
      <c r="C33" s="96"/>
      <c r="D33" s="96"/>
      <c r="E33" s="96"/>
      <c r="F33" s="96"/>
      <c r="G33" s="96"/>
      <c r="H33" s="96"/>
      <c r="I33" s="96"/>
      <c r="J33" s="96"/>
      <c r="K33" s="96"/>
      <c r="L33" s="97"/>
      <c r="M33" s="96"/>
      <c r="N33" s="96"/>
      <c r="O33" s="96"/>
      <c r="P33" s="96"/>
      <c r="Q33" s="96"/>
      <c r="R33" s="96"/>
      <c r="S33" s="96"/>
      <c r="T33" s="96" t="s">
        <v>61</v>
      </c>
      <c r="U33" s="96"/>
      <c r="V33" s="96"/>
      <c r="W33" s="96"/>
      <c r="X33" s="96"/>
      <c r="Y33" s="96"/>
      <c r="Z33" s="9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x14ac:dyDescent="0.4">
      <c r="A34" s="70"/>
      <c r="B34" s="96"/>
      <c r="C34" s="184" t="s">
        <v>32</v>
      </c>
      <c r="D34" s="184"/>
      <c r="E34" s="184" t="s">
        <v>33</v>
      </c>
      <c r="F34" s="184"/>
      <c r="G34" s="184"/>
      <c r="H34" s="184"/>
      <c r="I34" s="96"/>
      <c r="J34" s="185" t="s">
        <v>36</v>
      </c>
      <c r="K34" s="185"/>
      <c r="L34" s="185"/>
      <c r="M34" s="185"/>
      <c r="N34" s="66"/>
      <c r="O34" s="66"/>
      <c r="P34" s="95" t="s">
        <v>44</v>
      </c>
      <c r="Q34" s="95"/>
      <c r="R34" s="96"/>
      <c r="S34" s="96"/>
      <c r="T34" s="159" t="s">
        <v>7</v>
      </c>
      <c r="U34" s="161"/>
      <c r="V34" s="159" t="s">
        <v>8</v>
      </c>
      <c r="W34" s="160"/>
      <c r="X34" s="160"/>
      <c r="Y34" s="161"/>
      <c r="Z34" s="99"/>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x14ac:dyDescent="0.4">
      <c r="A35" s="70"/>
      <c r="B35" s="96"/>
      <c r="C35" s="158"/>
      <c r="D35" s="158"/>
      <c r="E35" s="158" t="s">
        <v>34</v>
      </c>
      <c r="F35" s="158"/>
      <c r="G35" s="158" t="s">
        <v>35</v>
      </c>
      <c r="H35" s="158"/>
      <c r="I35" s="96"/>
      <c r="J35" s="158" t="s">
        <v>34</v>
      </c>
      <c r="K35" s="158"/>
      <c r="L35" s="158" t="s">
        <v>35</v>
      </c>
      <c r="M35" s="158"/>
      <c r="N35" s="66"/>
      <c r="O35" s="66"/>
      <c r="P35" s="95" t="s">
        <v>41</v>
      </c>
      <c r="Q35" s="95"/>
      <c r="R35" s="96"/>
      <c r="S35" s="96"/>
      <c r="T35" s="159" t="s">
        <v>3</v>
      </c>
      <c r="U35" s="161"/>
      <c r="V35" s="159" t="s">
        <v>47</v>
      </c>
      <c r="W35" s="160"/>
      <c r="X35" s="160"/>
      <c r="Y35" s="161"/>
      <c r="Z35" s="101"/>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x14ac:dyDescent="0.4">
      <c r="A36" s="70"/>
      <c r="B36" s="96"/>
      <c r="C36" s="159" t="s">
        <v>3</v>
      </c>
      <c r="D36" s="161"/>
      <c r="E36" s="176">
        <f>SUMIFS($AU$14:$AV$31,$C$14:$D$31,"介護支援専門員",$E$14:$F$31,"A")</f>
        <v>0</v>
      </c>
      <c r="F36" s="177"/>
      <c r="G36" s="178">
        <f>SUMIFS($AW$14:$AX$31,$C$14:$D$31,"介護支援専門員",$E$14:$F$31,"A")</f>
        <v>0</v>
      </c>
      <c r="H36" s="179"/>
      <c r="I36" s="109"/>
      <c r="J36" s="180">
        <v>0</v>
      </c>
      <c r="K36" s="181"/>
      <c r="L36" s="180">
        <v>0</v>
      </c>
      <c r="M36" s="181"/>
      <c r="N36" s="108"/>
      <c r="O36" s="108"/>
      <c r="P36" s="180">
        <v>3</v>
      </c>
      <c r="Q36" s="181"/>
      <c r="R36" s="96"/>
      <c r="S36" s="96"/>
      <c r="T36" s="159" t="s">
        <v>4</v>
      </c>
      <c r="U36" s="161"/>
      <c r="V36" s="159" t="s">
        <v>48</v>
      </c>
      <c r="W36" s="160"/>
      <c r="X36" s="160"/>
      <c r="Y36" s="161"/>
      <c r="Z36" s="10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x14ac:dyDescent="0.4">
      <c r="A37" s="70"/>
      <c r="B37" s="96"/>
      <c r="C37" s="159" t="s">
        <v>4</v>
      </c>
      <c r="D37" s="161"/>
      <c r="E37" s="176">
        <f>SUMIFS($AU$14:$AV$31,$C$14:$D$31,"介護支援専門員",$E$14:$F$31,"B")</f>
        <v>0</v>
      </c>
      <c r="F37" s="177"/>
      <c r="G37" s="178">
        <f>SUMIFS($AW$14:$AX$31,$C$14:$D$31,"介護支援専門員",$E$14:$F$31,"B")</f>
        <v>0</v>
      </c>
      <c r="H37" s="179"/>
      <c r="I37" s="109"/>
      <c r="J37" s="180">
        <v>0</v>
      </c>
      <c r="K37" s="181"/>
      <c r="L37" s="180">
        <v>0</v>
      </c>
      <c r="M37" s="181"/>
      <c r="N37" s="108"/>
      <c r="O37" s="108"/>
      <c r="P37" s="180">
        <v>0</v>
      </c>
      <c r="Q37" s="181"/>
      <c r="R37" s="96"/>
      <c r="S37" s="96"/>
      <c r="T37" s="159" t="s">
        <v>5</v>
      </c>
      <c r="U37" s="161"/>
      <c r="V37" s="159" t="s">
        <v>49</v>
      </c>
      <c r="W37" s="160"/>
      <c r="X37" s="160"/>
      <c r="Y37" s="161"/>
      <c r="Z37" s="10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x14ac:dyDescent="0.4">
      <c r="A38" s="70"/>
      <c r="B38" s="96"/>
      <c r="C38" s="159" t="s">
        <v>5</v>
      </c>
      <c r="D38" s="161"/>
      <c r="E38" s="176">
        <f>SUMIFS($AU$14:$AV$31,$C$14:$D$31,"介護支援専門員",$E$14:$F$31,"C")</f>
        <v>0</v>
      </c>
      <c r="F38" s="177"/>
      <c r="G38" s="178">
        <f>SUMIFS($AW$14:$AX$31,$C$14:$D$31,"介護支援専門員",$E$14:$F$31,"C")</f>
        <v>0</v>
      </c>
      <c r="H38" s="179"/>
      <c r="I38" s="109"/>
      <c r="J38" s="180">
        <v>80</v>
      </c>
      <c r="K38" s="181"/>
      <c r="L38" s="182">
        <v>20</v>
      </c>
      <c r="M38" s="183"/>
      <c r="N38" s="108"/>
      <c r="O38" s="108"/>
      <c r="P38" s="176" t="s">
        <v>30</v>
      </c>
      <c r="Q38" s="177"/>
      <c r="R38" s="96"/>
      <c r="S38" s="96"/>
      <c r="T38" s="159" t="s">
        <v>6</v>
      </c>
      <c r="U38" s="161"/>
      <c r="V38" s="159" t="s">
        <v>60</v>
      </c>
      <c r="W38" s="160"/>
      <c r="X38" s="160"/>
      <c r="Y38" s="161"/>
      <c r="Z38" s="103"/>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x14ac:dyDescent="0.4">
      <c r="A39" s="70"/>
      <c r="B39" s="96"/>
      <c r="C39" s="159" t="s">
        <v>6</v>
      </c>
      <c r="D39" s="161"/>
      <c r="E39" s="176">
        <f>SUMIFS($AU$14:$AV$31,$C$14:$D$31,"介護支援専門員",$E$14:$F$31,"D")</f>
        <v>0</v>
      </c>
      <c r="F39" s="177"/>
      <c r="G39" s="178">
        <f>SUMIFS($AW$14:$AX$31,$C$14:$D$31,"介護支援専門員",$E$14:$F$31,"D")</f>
        <v>0</v>
      </c>
      <c r="H39" s="179"/>
      <c r="I39" s="109"/>
      <c r="J39" s="180">
        <v>0</v>
      </c>
      <c r="K39" s="181"/>
      <c r="L39" s="182">
        <v>0</v>
      </c>
      <c r="M39" s="183"/>
      <c r="N39" s="108"/>
      <c r="O39" s="108"/>
      <c r="P39" s="176" t="s">
        <v>30</v>
      </c>
      <c r="Q39" s="177"/>
      <c r="R39" s="96"/>
      <c r="S39" s="96"/>
      <c r="T39" s="96"/>
      <c r="U39" s="173"/>
      <c r="V39" s="173"/>
      <c r="W39" s="174"/>
      <c r="X39" s="174"/>
      <c r="Y39" s="144"/>
      <c r="Z39" s="144"/>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x14ac:dyDescent="0.4">
      <c r="A40" s="70"/>
      <c r="B40" s="96"/>
      <c r="C40" s="159" t="s">
        <v>27</v>
      </c>
      <c r="D40" s="161"/>
      <c r="E40" s="176">
        <f>SUM(E36:F39)</f>
        <v>0</v>
      </c>
      <c r="F40" s="177"/>
      <c r="G40" s="178">
        <f>SUM(G36:H39)</f>
        <v>0</v>
      </c>
      <c r="H40" s="179"/>
      <c r="I40" s="109"/>
      <c r="J40" s="176">
        <f>SUM(J36:K39)</f>
        <v>80</v>
      </c>
      <c r="K40" s="177"/>
      <c r="L40" s="176">
        <f>SUM(L36:M39)</f>
        <v>20</v>
      </c>
      <c r="M40" s="177"/>
      <c r="N40" s="108"/>
      <c r="O40" s="108"/>
      <c r="P40" s="176">
        <f>SUM(P36:Q37)</f>
        <v>3</v>
      </c>
      <c r="Q40" s="177"/>
      <c r="R40" s="96"/>
      <c r="S40" s="96"/>
      <c r="T40" s="96"/>
      <c r="U40" s="173"/>
      <c r="V40" s="173"/>
      <c r="W40" s="174"/>
      <c r="X40" s="174"/>
      <c r="Y40" s="143"/>
      <c r="Z40" s="143"/>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x14ac:dyDescent="0.4">
      <c r="A41" s="70"/>
      <c r="B41" s="96"/>
      <c r="C41" s="96"/>
      <c r="D41" s="96"/>
      <c r="E41" s="96"/>
      <c r="F41" s="96"/>
      <c r="G41" s="96"/>
      <c r="H41" s="96"/>
      <c r="I41" s="96"/>
      <c r="J41" s="96"/>
      <c r="K41" s="96"/>
      <c r="L41" s="97"/>
      <c r="M41" s="96"/>
      <c r="N41" s="96"/>
      <c r="O41" s="96"/>
      <c r="P41" s="96"/>
      <c r="Q41" s="96"/>
      <c r="R41" s="96"/>
      <c r="S41" s="96"/>
      <c r="T41" s="96"/>
      <c r="U41" s="99"/>
      <c r="V41" s="99"/>
      <c r="W41" s="99"/>
      <c r="X41" s="99"/>
      <c r="Y41" s="99"/>
      <c r="Z41" s="9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x14ac:dyDescent="0.4">
      <c r="A42" s="70"/>
      <c r="B42" s="96"/>
      <c r="C42" s="97" t="s">
        <v>42</v>
      </c>
      <c r="D42" s="96"/>
      <c r="E42" s="96"/>
      <c r="F42" s="96"/>
      <c r="G42" s="96"/>
      <c r="H42" s="96"/>
      <c r="I42" s="104" t="s">
        <v>77</v>
      </c>
      <c r="J42" s="168" t="s">
        <v>78</v>
      </c>
      <c r="K42" s="169"/>
      <c r="L42" s="105"/>
      <c r="M42" s="104"/>
      <c r="N42" s="96"/>
      <c r="O42" s="96"/>
      <c r="P42" s="96"/>
      <c r="Q42" s="96"/>
      <c r="R42" s="96"/>
      <c r="S42" s="96"/>
      <c r="T42" s="96"/>
      <c r="U42" s="100"/>
      <c r="V42" s="99"/>
      <c r="W42" s="99"/>
      <c r="X42" s="99"/>
      <c r="Y42" s="99"/>
      <c r="Z42" s="9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x14ac:dyDescent="0.4">
      <c r="A43" s="70"/>
      <c r="B43" s="96"/>
      <c r="C43" s="96" t="s">
        <v>37</v>
      </c>
      <c r="D43" s="96"/>
      <c r="E43" s="96"/>
      <c r="F43" s="96"/>
      <c r="G43" s="96"/>
      <c r="H43" s="96" t="s">
        <v>38</v>
      </c>
      <c r="I43" s="96"/>
      <c r="J43" s="96"/>
      <c r="K43" s="96"/>
      <c r="L43" s="97"/>
      <c r="M43" s="96"/>
      <c r="N43" s="96"/>
      <c r="O43" s="96"/>
      <c r="P43" s="96"/>
      <c r="Q43" s="96"/>
      <c r="R43" s="96"/>
      <c r="S43" s="96"/>
      <c r="T43" s="96"/>
      <c r="U43" s="99"/>
      <c r="V43" s="99"/>
      <c r="W43" s="99"/>
      <c r="X43" s="99"/>
      <c r="Y43" s="99"/>
      <c r="Z43" s="9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x14ac:dyDescent="0.4">
      <c r="A44" s="70"/>
      <c r="B44" s="96"/>
      <c r="C44" s="96" t="str">
        <f>IF($J$42="週","対象時間数（週平均）","対象時間数（当月合計）")</f>
        <v>対象時間数（週平均）</v>
      </c>
      <c r="D44" s="96"/>
      <c r="E44" s="96"/>
      <c r="F44" s="96"/>
      <c r="G44" s="96"/>
      <c r="H44" s="96" t="str">
        <f>IF($J$42="週","週に勤務すべき時間数","当月に勤務すべき時間数")</f>
        <v>週に勤務すべき時間数</v>
      </c>
      <c r="I44" s="96"/>
      <c r="J44" s="96"/>
      <c r="K44" s="96"/>
      <c r="L44" s="97"/>
      <c r="M44" s="158" t="s">
        <v>39</v>
      </c>
      <c r="N44" s="158"/>
      <c r="O44" s="158"/>
      <c r="P44" s="158"/>
      <c r="Q44" s="96"/>
      <c r="R44" s="96"/>
      <c r="S44" s="96"/>
      <c r="T44" s="96"/>
      <c r="U44" s="99"/>
      <c r="V44" s="99"/>
      <c r="W44" s="99"/>
      <c r="X44" s="99"/>
      <c r="Y44" s="99"/>
      <c r="Z44" s="9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x14ac:dyDescent="0.4">
      <c r="A45" s="70"/>
      <c r="B45" s="96"/>
      <c r="C45" s="170">
        <f>IF($J$42="週",L40,J40)</f>
        <v>20</v>
      </c>
      <c r="D45" s="171"/>
      <c r="E45" s="171"/>
      <c r="F45" s="172"/>
      <c r="G45" s="98" t="s">
        <v>28</v>
      </c>
      <c r="H45" s="159">
        <f>IF($J$42="週",$AV$5,$AZ$5)</f>
        <v>40</v>
      </c>
      <c r="I45" s="160"/>
      <c r="J45" s="160"/>
      <c r="K45" s="161"/>
      <c r="L45" s="98" t="s">
        <v>29</v>
      </c>
      <c r="M45" s="162">
        <f>ROUNDDOWN(C45/H45,1)</f>
        <v>0.5</v>
      </c>
      <c r="N45" s="163"/>
      <c r="O45" s="163"/>
      <c r="P45" s="164"/>
      <c r="Q45" s="96"/>
      <c r="R45" s="96"/>
      <c r="S45" s="96"/>
      <c r="T45" s="96"/>
      <c r="U45" s="175"/>
      <c r="V45" s="175"/>
      <c r="W45" s="175"/>
      <c r="X45" s="175"/>
      <c r="Y45" s="137"/>
      <c r="Z45" s="9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x14ac:dyDescent="0.4">
      <c r="A46" s="70"/>
      <c r="B46" s="96"/>
      <c r="C46" s="96"/>
      <c r="D46" s="96"/>
      <c r="E46" s="96"/>
      <c r="F46" s="96"/>
      <c r="G46" s="96"/>
      <c r="H46" s="96"/>
      <c r="I46" s="96"/>
      <c r="J46" s="96"/>
      <c r="K46" s="96"/>
      <c r="L46" s="97"/>
      <c r="M46" s="96" t="s">
        <v>62</v>
      </c>
      <c r="N46" s="96"/>
      <c r="O46" s="96"/>
      <c r="P46" s="96"/>
      <c r="Q46" s="96"/>
      <c r="R46" s="96"/>
      <c r="S46" s="96"/>
      <c r="T46" s="96"/>
      <c r="U46" s="99"/>
      <c r="V46" s="99"/>
      <c r="W46" s="99"/>
      <c r="X46" s="99"/>
      <c r="Y46" s="99"/>
      <c r="Z46" s="99"/>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x14ac:dyDescent="0.4">
      <c r="A47" s="70"/>
      <c r="B47" s="96"/>
      <c r="C47" s="96" t="s">
        <v>96</v>
      </c>
      <c r="D47" s="96"/>
      <c r="E47" s="96"/>
      <c r="F47" s="96"/>
      <c r="G47" s="96"/>
      <c r="H47" s="96"/>
      <c r="I47" s="96"/>
      <c r="J47" s="96"/>
      <c r="K47" s="96"/>
      <c r="L47" s="97"/>
      <c r="M47" s="96"/>
      <c r="N47" s="96"/>
      <c r="O47" s="96"/>
      <c r="P47" s="96"/>
      <c r="Q47" s="96"/>
      <c r="R47" s="96"/>
      <c r="S47" s="96"/>
      <c r="T47" s="96"/>
      <c r="U47" s="96"/>
      <c r="V47" s="106"/>
      <c r="W47" s="107"/>
      <c r="X47" s="107"/>
      <c r="Y47" s="96"/>
      <c r="Z47" s="96"/>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x14ac:dyDescent="0.4">
      <c r="A48" s="70"/>
      <c r="B48" s="96"/>
      <c r="C48" s="96" t="s">
        <v>44</v>
      </c>
      <c r="D48" s="96"/>
      <c r="E48" s="96"/>
      <c r="F48" s="96"/>
      <c r="G48" s="96"/>
      <c r="H48" s="96"/>
      <c r="I48" s="96"/>
      <c r="J48" s="96"/>
      <c r="K48" s="96"/>
      <c r="L48" s="97"/>
      <c r="M48" s="98"/>
      <c r="N48" s="98"/>
      <c r="O48" s="98"/>
      <c r="P48" s="98"/>
      <c r="Q48" s="96"/>
      <c r="R48" s="96"/>
      <c r="S48" s="96"/>
      <c r="T48" s="96"/>
      <c r="U48" s="96"/>
      <c r="V48" s="106"/>
      <c r="W48" s="107"/>
      <c r="X48" s="107"/>
      <c r="Y48" s="96"/>
      <c r="Z48" s="96"/>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x14ac:dyDescent="0.4">
      <c r="A49" s="70"/>
      <c r="B49" s="96"/>
      <c r="C49" s="66" t="s">
        <v>40</v>
      </c>
      <c r="D49" s="66"/>
      <c r="E49" s="66"/>
      <c r="F49" s="66"/>
      <c r="G49" s="66"/>
      <c r="H49" s="96" t="s">
        <v>43</v>
      </c>
      <c r="I49" s="66"/>
      <c r="J49" s="66"/>
      <c r="K49" s="66"/>
      <c r="L49" s="66"/>
      <c r="M49" s="158" t="s">
        <v>27</v>
      </c>
      <c r="N49" s="158"/>
      <c r="O49" s="158"/>
      <c r="P49" s="158"/>
      <c r="Q49" s="96"/>
      <c r="R49" s="96"/>
      <c r="S49" s="96"/>
      <c r="T49" s="96"/>
      <c r="U49" s="96"/>
      <c r="V49" s="106"/>
      <c r="W49" s="107"/>
      <c r="X49" s="107"/>
      <c r="Y49" s="96"/>
      <c r="Z49" s="96"/>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x14ac:dyDescent="0.4">
      <c r="A50" s="70"/>
      <c r="B50" s="96"/>
      <c r="C50" s="159">
        <f>P40</f>
        <v>3</v>
      </c>
      <c r="D50" s="160"/>
      <c r="E50" s="160"/>
      <c r="F50" s="161"/>
      <c r="G50" s="98" t="s">
        <v>71</v>
      </c>
      <c r="H50" s="162">
        <f>M45</f>
        <v>0.5</v>
      </c>
      <c r="I50" s="163"/>
      <c r="J50" s="163"/>
      <c r="K50" s="164"/>
      <c r="L50" s="98" t="s">
        <v>29</v>
      </c>
      <c r="M50" s="165">
        <f>ROUNDDOWN(C50+H50,1)</f>
        <v>3.5</v>
      </c>
      <c r="N50" s="166"/>
      <c r="O50" s="166"/>
      <c r="P50" s="167"/>
      <c r="Q50" s="96"/>
      <c r="R50" s="96"/>
      <c r="S50" s="96"/>
      <c r="T50" s="96"/>
      <c r="U50" s="96"/>
      <c r="V50" s="106"/>
      <c r="W50" s="107"/>
      <c r="X50" s="107"/>
      <c r="Y50" s="96"/>
      <c r="Z50" s="96"/>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x14ac:dyDescent="0.4">
      <c r="A51" s="70"/>
      <c r="B51" s="96"/>
      <c r="C51" s="96"/>
      <c r="D51" s="96"/>
      <c r="E51" s="96"/>
      <c r="F51" s="96"/>
      <c r="G51" s="96"/>
      <c r="H51" s="96"/>
      <c r="I51" s="96"/>
      <c r="J51" s="96"/>
      <c r="K51" s="96"/>
      <c r="L51" s="96"/>
      <c r="M51" s="96"/>
      <c r="N51" s="97"/>
      <c r="O51" s="96"/>
      <c r="P51" s="96"/>
      <c r="Q51" s="96"/>
      <c r="R51" s="96"/>
      <c r="S51" s="96"/>
      <c r="T51" s="96"/>
      <c r="U51" s="96"/>
      <c r="V51" s="106"/>
      <c r="W51" s="107"/>
      <c r="X51" s="107"/>
      <c r="Y51" s="96"/>
      <c r="Z51" s="96"/>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x14ac:dyDescent="0.4">
      <c r="C52" s="79"/>
      <c r="D52" s="79"/>
      <c r="E52" s="34"/>
      <c r="F52" s="34"/>
      <c r="G52" s="34"/>
      <c r="H52" s="34"/>
      <c r="I52" s="34"/>
      <c r="J52" s="34"/>
      <c r="K52" s="34"/>
      <c r="L52" s="34"/>
      <c r="M52" s="34"/>
      <c r="N52" s="34"/>
      <c r="O52" s="34"/>
      <c r="P52" s="34"/>
      <c r="Q52" s="34"/>
      <c r="R52" s="34"/>
      <c r="S52" s="34"/>
      <c r="T52" s="79"/>
      <c r="U52" s="34"/>
      <c r="V52" s="34"/>
      <c r="W52" s="34"/>
      <c r="X52" s="34"/>
      <c r="Y52" s="34"/>
      <c r="Z52" s="34"/>
      <c r="AA52" s="34"/>
      <c r="AB52" s="34"/>
      <c r="AC52" s="34"/>
      <c r="AD52" s="34"/>
      <c r="AE52" s="34"/>
      <c r="AF52" s="34"/>
      <c r="AJ52" s="80"/>
      <c r="AK52" s="81"/>
      <c r="AL52" s="81"/>
      <c r="AM52" s="34"/>
      <c r="AN52" s="34"/>
      <c r="AO52" s="34"/>
      <c r="AP52" s="34"/>
      <c r="AQ52" s="34"/>
      <c r="AR52" s="34"/>
      <c r="AS52" s="34"/>
      <c r="AT52" s="34"/>
      <c r="AU52" s="34"/>
      <c r="AV52" s="34"/>
      <c r="AW52" s="34"/>
      <c r="AX52" s="34"/>
      <c r="AY52" s="34"/>
      <c r="AZ52" s="34"/>
      <c r="BA52" s="34"/>
      <c r="BB52" s="34"/>
      <c r="BC52" s="34"/>
      <c r="BD52" s="34"/>
      <c r="BE52" s="81"/>
    </row>
    <row r="53" spans="1:58" ht="20.25" customHeight="1" x14ac:dyDescent="0.4">
      <c r="A53" s="34"/>
      <c r="B53" s="34"/>
      <c r="C53" s="79"/>
      <c r="D53" s="79"/>
      <c r="E53" s="34"/>
      <c r="F53" s="34"/>
      <c r="G53" s="34"/>
      <c r="H53" s="34"/>
      <c r="I53" s="34"/>
      <c r="J53" s="34"/>
      <c r="K53" s="34"/>
      <c r="L53" s="34"/>
      <c r="M53" s="34"/>
      <c r="N53" s="34"/>
      <c r="O53" s="34"/>
      <c r="P53" s="34"/>
      <c r="Q53" s="34"/>
      <c r="R53" s="34"/>
      <c r="S53" s="34"/>
      <c r="T53" s="34"/>
      <c r="U53" s="79"/>
      <c r="V53" s="34"/>
      <c r="W53" s="34"/>
      <c r="X53" s="34"/>
      <c r="Y53" s="34"/>
      <c r="Z53" s="34"/>
      <c r="AA53" s="34"/>
      <c r="AB53" s="34"/>
      <c r="AC53" s="34"/>
      <c r="AD53" s="34"/>
      <c r="AE53" s="34"/>
      <c r="AF53" s="34"/>
      <c r="AG53" s="34"/>
      <c r="AK53" s="80"/>
      <c r="AL53" s="81"/>
      <c r="AM53" s="81"/>
      <c r="AN53" s="34"/>
      <c r="AO53" s="34"/>
      <c r="AP53" s="34"/>
      <c r="AQ53" s="34"/>
      <c r="AR53" s="34"/>
      <c r="AS53" s="34"/>
      <c r="AT53" s="34"/>
      <c r="AU53" s="34"/>
      <c r="AV53" s="34"/>
      <c r="AW53" s="34"/>
      <c r="AX53" s="34"/>
      <c r="AY53" s="34"/>
      <c r="AZ53" s="34"/>
      <c r="BA53" s="34"/>
      <c r="BB53" s="34"/>
      <c r="BC53" s="34"/>
      <c r="BD53" s="34"/>
      <c r="BE53" s="34"/>
      <c r="BF53" s="81"/>
    </row>
    <row r="54" spans="1:58" ht="20.25" customHeight="1" x14ac:dyDescent="0.4">
      <c r="A54" s="34"/>
      <c r="B54" s="34"/>
      <c r="C54" s="34"/>
      <c r="D54" s="79"/>
      <c r="E54" s="34"/>
      <c r="F54" s="34"/>
      <c r="G54" s="34"/>
      <c r="H54" s="34"/>
      <c r="I54" s="34"/>
      <c r="J54" s="34"/>
      <c r="K54" s="34"/>
      <c r="L54" s="34"/>
      <c r="M54" s="34"/>
      <c r="N54" s="34"/>
      <c r="O54" s="34"/>
      <c r="P54" s="34"/>
      <c r="Q54" s="34"/>
      <c r="R54" s="34"/>
      <c r="S54" s="34"/>
      <c r="T54" s="34"/>
      <c r="U54" s="79"/>
      <c r="V54" s="34"/>
      <c r="W54" s="34"/>
      <c r="X54" s="34"/>
      <c r="Y54" s="34"/>
      <c r="Z54" s="34"/>
      <c r="AA54" s="34"/>
      <c r="AB54" s="34"/>
      <c r="AC54" s="34"/>
      <c r="AD54" s="34"/>
      <c r="AE54" s="34"/>
      <c r="AF54" s="34"/>
      <c r="AG54" s="34"/>
      <c r="AK54" s="80"/>
      <c r="AL54" s="81"/>
      <c r="AM54" s="81"/>
      <c r="AN54" s="34"/>
      <c r="AO54" s="34"/>
      <c r="AP54" s="34"/>
      <c r="AQ54" s="34"/>
      <c r="AR54" s="34"/>
      <c r="AS54" s="34"/>
      <c r="AT54" s="34"/>
      <c r="AU54" s="34"/>
      <c r="AV54" s="34"/>
      <c r="AW54" s="34"/>
      <c r="AX54" s="34"/>
      <c r="AY54" s="34"/>
      <c r="AZ54" s="34"/>
      <c r="BA54" s="34"/>
      <c r="BB54" s="34"/>
      <c r="BC54" s="34"/>
      <c r="BD54" s="34"/>
      <c r="BE54" s="34"/>
      <c r="BF54" s="81"/>
    </row>
    <row r="55" spans="1:58" ht="20.25" customHeight="1" x14ac:dyDescent="0.4">
      <c r="A55" s="34"/>
      <c r="B55" s="34"/>
      <c r="C55" s="79"/>
      <c r="D55" s="79"/>
      <c r="E55" s="34"/>
      <c r="F55" s="34"/>
      <c r="G55" s="34"/>
      <c r="H55" s="34"/>
      <c r="I55" s="34"/>
      <c r="J55" s="34"/>
      <c r="K55" s="34"/>
      <c r="L55" s="34"/>
      <c r="M55" s="34"/>
      <c r="N55" s="34"/>
      <c r="O55" s="34"/>
      <c r="P55" s="34"/>
      <c r="Q55" s="34"/>
      <c r="R55" s="34"/>
      <c r="S55" s="34"/>
      <c r="T55" s="34"/>
      <c r="U55" s="79"/>
      <c r="V55" s="34"/>
      <c r="W55" s="34"/>
      <c r="X55" s="34"/>
      <c r="Y55" s="34"/>
      <c r="Z55" s="34"/>
      <c r="AA55" s="34"/>
      <c r="AB55" s="34"/>
      <c r="AC55" s="34"/>
      <c r="AD55" s="34"/>
      <c r="AE55" s="34"/>
      <c r="AF55" s="34"/>
      <c r="AG55" s="34"/>
      <c r="AK55" s="80"/>
      <c r="AL55" s="81"/>
      <c r="AM55" s="81"/>
      <c r="AN55" s="34"/>
      <c r="AO55" s="34"/>
      <c r="AP55" s="34"/>
      <c r="AQ55" s="34"/>
      <c r="AR55" s="34"/>
      <c r="AS55" s="34"/>
      <c r="AT55" s="34"/>
      <c r="AU55" s="34"/>
      <c r="AV55" s="34"/>
      <c r="AW55" s="34"/>
      <c r="AX55" s="34"/>
      <c r="AY55" s="34"/>
      <c r="AZ55" s="34"/>
      <c r="BA55" s="34"/>
      <c r="BB55" s="34"/>
      <c r="BC55" s="34"/>
      <c r="BD55" s="34"/>
      <c r="BE55" s="34"/>
      <c r="BF55" s="81"/>
    </row>
    <row r="56" spans="1:58" ht="20.25" customHeight="1" x14ac:dyDescent="0.4">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4"/>
      <c r="AO56" s="34"/>
      <c r="AP56" s="34"/>
      <c r="AQ56" s="34"/>
      <c r="AR56" s="34"/>
      <c r="AS56" s="34"/>
      <c r="AT56" s="34"/>
      <c r="AU56" s="34"/>
      <c r="AV56" s="34"/>
      <c r="AW56" s="34"/>
      <c r="AX56" s="34"/>
      <c r="AY56" s="34"/>
      <c r="AZ56" s="34"/>
      <c r="BA56" s="34"/>
      <c r="BB56" s="34"/>
      <c r="BC56" s="34"/>
      <c r="BD56" s="34"/>
      <c r="BE56" s="34"/>
      <c r="BF56" s="81"/>
    </row>
    <row r="57" spans="1:58" ht="20.25" customHeight="1" x14ac:dyDescent="0.4">
      <c r="C57" s="80"/>
      <c r="D57" s="80"/>
      <c r="E57" s="80"/>
      <c r="F57" s="80"/>
      <c r="G57" s="80"/>
      <c r="H57" s="80"/>
      <c r="I57" s="80"/>
      <c r="J57" s="80"/>
      <c r="K57" s="80"/>
      <c r="L57" s="80"/>
      <c r="M57" s="80"/>
      <c r="N57" s="80"/>
      <c r="O57" s="80"/>
      <c r="P57" s="80"/>
      <c r="Q57" s="80"/>
      <c r="R57" s="80"/>
      <c r="S57" s="80"/>
      <c r="T57" s="80"/>
      <c r="U57" s="81"/>
      <c r="V57" s="81"/>
      <c r="W57" s="80"/>
      <c r="X57" s="80"/>
      <c r="Y57" s="80"/>
      <c r="Z57" s="80"/>
      <c r="AA57" s="80"/>
      <c r="AB57" s="80"/>
      <c r="AC57" s="80"/>
      <c r="AD57" s="80"/>
      <c r="AE57" s="80"/>
      <c r="AF57" s="80"/>
      <c r="AG57" s="80"/>
      <c r="AH57" s="80"/>
      <c r="AI57" s="80"/>
      <c r="AJ57" s="80"/>
      <c r="AK57" s="80"/>
      <c r="AL57" s="81"/>
      <c r="AM57" s="81"/>
      <c r="AN57" s="34"/>
      <c r="AO57" s="34"/>
      <c r="AP57" s="34"/>
      <c r="AQ57" s="34"/>
      <c r="AR57" s="34"/>
      <c r="AS57" s="34"/>
      <c r="AT57" s="34"/>
      <c r="AU57" s="34"/>
      <c r="AV57" s="34"/>
      <c r="AW57" s="34"/>
      <c r="AX57" s="34"/>
      <c r="AY57" s="34"/>
      <c r="AZ57" s="34"/>
      <c r="BA57" s="34"/>
      <c r="BB57" s="34"/>
      <c r="BC57" s="34"/>
      <c r="BD57" s="34"/>
      <c r="BE57" s="34"/>
      <c r="BF57" s="81"/>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topLeftCell="AL1" zoomScale="75" zoomScaleNormal="55" zoomScaleSheetLayoutView="75" workbookViewId="0">
      <selection activeCell="AZ4" sqref="AZ4:BC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5"/>
      <c r="B1" s="35"/>
      <c r="C1" s="36" t="s">
        <v>118</v>
      </c>
      <c r="D1" s="36"/>
      <c r="E1" s="35"/>
      <c r="F1" s="35"/>
      <c r="G1" s="37" t="s">
        <v>15</v>
      </c>
      <c r="H1" s="35"/>
      <c r="I1" s="35"/>
      <c r="J1" s="36"/>
      <c r="K1" s="36"/>
      <c r="L1" s="36"/>
      <c r="M1" s="36"/>
      <c r="N1" s="35"/>
      <c r="O1" s="35"/>
      <c r="P1" s="35"/>
      <c r="Q1" s="35"/>
      <c r="R1" s="35"/>
      <c r="S1" s="35"/>
      <c r="T1" s="35"/>
      <c r="U1" s="35"/>
      <c r="V1" s="35"/>
      <c r="W1" s="35"/>
      <c r="X1" s="35"/>
      <c r="Y1" s="35"/>
      <c r="Z1" s="35"/>
      <c r="AA1" s="35"/>
      <c r="AB1" s="35"/>
      <c r="AC1" s="35"/>
      <c r="AD1" s="35"/>
      <c r="AE1" s="35"/>
      <c r="AF1" s="35"/>
      <c r="AG1" s="35"/>
      <c r="AH1" s="35"/>
      <c r="AI1" s="35"/>
      <c r="AJ1" s="35"/>
      <c r="AK1" s="38" t="s">
        <v>18</v>
      </c>
      <c r="AL1" s="38" t="s">
        <v>16</v>
      </c>
      <c r="AM1" s="273"/>
      <c r="AN1" s="273"/>
      <c r="AO1" s="273"/>
      <c r="AP1" s="273"/>
      <c r="AQ1" s="273"/>
      <c r="AR1" s="273"/>
      <c r="AS1" s="273"/>
      <c r="AT1" s="273"/>
      <c r="AU1" s="273"/>
      <c r="AV1" s="273"/>
      <c r="AW1" s="273"/>
      <c r="AX1" s="273"/>
      <c r="AY1" s="273"/>
      <c r="AZ1" s="273"/>
      <c r="BA1" s="273"/>
      <c r="BB1" s="39" t="s">
        <v>0</v>
      </c>
      <c r="BC1" s="35"/>
      <c r="BD1" s="35"/>
    </row>
    <row r="2" spans="1:57" s="3" customFormat="1" ht="20.25" customHeight="1" x14ac:dyDescent="0.4">
      <c r="A2" s="40"/>
      <c r="B2" s="40"/>
      <c r="C2" s="40"/>
      <c r="D2" s="37"/>
      <c r="E2" s="40"/>
      <c r="F2" s="40"/>
      <c r="G2" s="40"/>
      <c r="H2" s="37"/>
      <c r="I2" s="38"/>
      <c r="J2" s="38"/>
      <c r="K2" s="38"/>
      <c r="L2" s="38"/>
      <c r="M2" s="38"/>
      <c r="N2" s="40"/>
      <c r="O2" s="40"/>
      <c r="P2" s="40"/>
      <c r="Q2" s="40"/>
      <c r="R2" s="40"/>
      <c r="S2" s="40"/>
      <c r="T2" s="38" t="s">
        <v>19</v>
      </c>
      <c r="U2" s="274">
        <v>5</v>
      </c>
      <c r="V2" s="274"/>
      <c r="W2" s="38" t="s">
        <v>16</v>
      </c>
      <c r="X2" s="275">
        <f>IF(U2=0,"",YEAR(DATE(2018+U2,1,1)))</f>
        <v>2023</v>
      </c>
      <c r="Y2" s="275"/>
      <c r="Z2" s="40" t="s">
        <v>20</v>
      </c>
      <c r="AA2" s="40" t="s">
        <v>21</v>
      </c>
      <c r="AB2" s="274">
        <v>4</v>
      </c>
      <c r="AC2" s="274"/>
      <c r="AD2" s="40" t="s">
        <v>22</v>
      </c>
      <c r="AE2" s="40"/>
      <c r="AF2" s="40"/>
      <c r="AG2" s="40"/>
      <c r="AH2" s="40"/>
      <c r="AI2" s="40"/>
      <c r="AJ2" s="39"/>
      <c r="AK2" s="38" t="s">
        <v>17</v>
      </c>
      <c r="AL2" s="38" t="s">
        <v>16</v>
      </c>
      <c r="AM2" s="274"/>
      <c r="AN2" s="274"/>
      <c r="AO2" s="274"/>
      <c r="AP2" s="274"/>
      <c r="AQ2" s="274"/>
      <c r="AR2" s="274"/>
      <c r="AS2" s="274"/>
      <c r="AT2" s="274"/>
      <c r="AU2" s="274"/>
      <c r="AV2" s="274"/>
      <c r="AW2" s="274"/>
      <c r="AX2" s="274"/>
      <c r="AY2" s="274"/>
      <c r="AZ2" s="274"/>
      <c r="BA2" s="274"/>
      <c r="BB2" s="39" t="s">
        <v>0</v>
      </c>
      <c r="BC2" s="38"/>
      <c r="BD2" s="38"/>
      <c r="BE2" s="4"/>
    </row>
    <row r="3" spans="1:57" s="3" customFormat="1" ht="20.25" customHeight="1" x14ac:dyDescent="0.4">
      <c r="A3" s="40"/>
      <c r="B3" s="40"/>
      <c r="C3" s="40"/>
      <c r="D3" s="37"/>
      <c r="E3" s="40"/>
      <c r="F3" s="40"/>
      <c r="G3" s="40"/>
      <c r="H3" s="37"/>
      <c r="I3" s="38"/>
      <c r="J3" s="38"/>
      <c r="K3" s="38"/>
      <c r="L3" s="38"/>
      <c r="M3" s="38"/>
      <c r="N3" s="40"/>
      <c r="O3" s="40"/>
      <c r="P3" s="40"/>
      <c r="Q3" s="40"/>
      <c r="R3" s="40"/>
      <c r="S3" s="40"/>
      <c r="T3" s="41"/>
      <c r="U3" s="43"/>
      <c r="V3" s="43"/>
      <c r="W3" s="44"/>
      <c r="X3" s="43"/>
      <c r="Y3" s="43"/>
      <c r="Z3" s="45"/>
      <c r="AA3" s="45"/>
      <c r="AB3" s="43"/>
      <c r="AC3" s="43"/>
      <c r="AD3" s="42"/>
      <c r="AE3" s="40"/>
      <c r="AF3" s="40"/>
      <c r="AG3" s="40"/>
      <c r="AH3" s="40"/>
      <c r="AI3" s="40"/>
      <c r="AJ3" s="39"/>
      <c r="AK3" s="38"/>
      <c r="AL3" s="38"/>
      <c r="AM3" s="46"/>
      <c r="AN3" s="46"/>
      <c r="AO3" s="46"/>
      <c r="AP3" s="46"/>
      <c r="AQ3" s="46"/>
      <c r="AR3" s="46"/>
      <c r="AS3" s="46"/>
      <c r="AT3" s="46"/>
      <c r="AU3" s="46"/>
      <c r="AV3" s="46"/>
      <c r="AW3" s="46"/>
      <c r="AX3" s="46"/>
      <c r="AY3" s="47" t="s">
        <v>63</v>
      </c>
      <c r="AZ3" s="276" t="s">
        <v>133</v>
      </c>
      <c r="BA3" s="276"/>
      <c r="BB3" s="276"/>
      <c r="BC3" s="276"/>
      <c r="BD3" s="38"/>
      <c r="BE3" s="4"/>
    </row>
    <row r="4" spans="1:57" s="3" customFormat="1" ht="20.25" customHeight="1" x14ac:dyDescent="0.4">
      <c r="A4" s="40"/>
      <c r="B4" s="48"/>
      <c r="C4" s="48"/>
      <c r="D4" s="48"/>
      <c r="E4" s="48"/>
      <c r="F4" s="48"/>
      <c r="G4" s="48"/>
      <c r="H4" s="48"/>
      <c r="I4" s="48"/>
      <c r="J4" s="49"/>
      <c r="K4" s="50"/>
      <c r="L4" s="50"/>
      <c r="M4" s="50"/>
      <c r="N4" s="50"/>
      <c r="O4" s="50"/>
      <c r="P4" s="51"/>
      <c r="Q4" s="50"/>
      <c r="R4" s="50"/>
      <c r="S4" s="52"/>
      <c r="T4" s="40"/>
      <c r="U4" s="40"/>
      <c r="V4" s="40"/>
      <c r="W4" s="40"/>
      <c r="X4" s="40"/>
      <c r="Y4" s="40"/>
      <c r="Z4" s="45"/>
      <c r="AA4" s="45"/>
      <c r="AB4" s="43"/>
      <c r="AC4" s="43"/>
      <c r="AD4" s="42"/>
      <c r="AE4" s="40"/>
      <c r="AF4" s="40"/>
      <c r="AG4" s="40"/>
      <c r="AH4" s="40"/>
      <c r="AI4" s="40"/>
      <c r="AJ4" s="39"/>
      <c r="AK4" s="38"/>
      <c r="AL4" s="38"/>
      <c r="AM4" s="46"/>
      <c r="AN4" s="46"/>
      <c r="AO4" s="46"/>
      <c r="AP4" s="46"/>
      <c r="AQ4" s="46"/>
      <c r="AR4" s="46"/>
      <c r="AS4" s="46"/>
      <c r="AT4" s="46"/>
      <c r="AU4" s="46"/>
      <c r="AV4" s="46"/>
      <c r="AW4" s="46"/>
      <c r="AX4" s="46"/>
      <c r="AY4" s="47" t="s">
        <v>80</v>
      </c>
      <c r="AZ4" s="276" t="s">
        <v>132</v>
      </c>
      <c r="BA4" s="276"/>
      <c r="BB4" s="276"/>
      <c r="BC4" s="276"/>
      <c r="BD4" s="38"/>
      <c r="BE4" s="4"/>
    </row>
    <row r="5" spans="1:57" s="3" customFormat="1" ht="20.25" customHeight="1" x14ac:dyDescent="0.4">
      <c r="A5" s="40"/>
      <c r="B5" s="53"/>
      <c r="C5" s="53"/>
      <c r="D5" s="53"/>
      <c r="E5" s="53"/>
      <c r="F5" s="53"/>
      <c r="G5" s="53"/>
      <c r="H5" s="53"/>
      <c r="I5" s="53"/>
      <c r="J5" s="54"/>
      <c r="K5" s="55"/>
      <c r="L5" s="56"/>
      <c r="M5" s="56"/>
      <c r="N5" s="56"/>
      <c r="O5" s="56"/>
      <c r="P5" s="53"/>
      <c r="Q5" s="57"/>
      <c r="R5" s="57"/>
      <c r="S5" s="58"/>
      <c r="T5" s="40"/>
      <c r="U5" s="40"/>
      <c r="V5" s="40"/>
      <c r="W5" s="40"/>
      <c r="X5" s="40"/>
      <c r="Y5" s="40"/>
      <c r="Z5" s="45"/>
      <c r="AA5" s="45"/>
      <c r="AB5" s="43"/>
      <c r="AC5" s="43"/>
      <c r="AD5" s="59"/>
      <c r="AE5" s="59"/>
      <c r="AF5" s="59"/>
      <c r="AG5" s="59"/>
      <c r="AH5" s="40"/>
      <c r="AI5" s="40"/>
      <c r="AJ5" s="59" t="s">
        <v>53</v>
      </c>
      <c r="AK5" s="59"/>
      <c r="AL5" s="59"/>
      <c r="AM5" s="59"/>
      <c r="AN5" s="59"/>
      <c r="AO5" s="59"/>
      <c r="AP5" s="59"/>
      <c r="AQ5" s="59"/>
      <c r="AR5" s="48"/>
      <c r="AS5" s="48"/>
      <c r="AT5" s="60"/>
      <c r="AU5" s="59"/>
      <c r="AV5" s="267">
        <v>40</v>
      </c>
      <c r="AW5" s="268"/>
      <c r="AX5" s="60" t="s">
        <v>23</v>
      </c>
      <c r="AY5" s="59"/>
      <c r="AZ5" s="267">
        <v>160</v>
      </c>
      <c r="BA5" s="268"/>
      <c r="BB5" s="60" t="s">
        <v>73</v>
      </c>
      <c r="BC5" s="59"/>
      <c r="BD5" s="40"/>
      <c r="BE5" s="4"/>
    </row>
    <row r="6" spans="1:57" s="3" customFormat="1" ht="20.25" customHeight="1" x14ac:dyDescent="0.4">
      <c r="A6" s="40"/>
      <c r="B6" s="53"/>
      <c r="C6" s="53"/>
      <c r="D6" s="53"/>
      <c r="E6" s="53"/>
      <c r="F6" s="53"/>
      <c r="G6" s="53"/>
      <c r="H6" s="53"/>
      <c r="I6" s="53"/>
      <c r="J6" s="54"/>
      <c r="K6" s="55"/>
      <c r="L6" s="56"/>
      <c r="M6" s="56"/>
      <c r="N6" s="56"/>
      <c r="O6" s="56"/>
      <c r="P6" s="53"/>
      <c r="Q6" s="57"/>
      <c r="R6" s="57"/>
      <c r="S6" s="58"/>
      <c r="T6" s="40"/>
      <c r="U6" s="40"/>
      <c r="V6" s="40"/>
      <c r="W6" s="40"/>
      <c r="X6" s="40"/>
      <c r="Y6" s="40"/>
      <c r="Z6" s="45"/>
      <c r="AA6" s="45"/>
      <c r="AB6" s="43"/>
      <c r="AC6" s="43"/>
      <c r="AD6" s="59"/>
      <c r="AE6" s="59"/>
      <c r="AF6" s="59"/>
      <c r="AG6" s="59"/>
      <c r="AH6" s="40"/>
      <c r="AI6" s="40"/>
      <c r="AJ6" s="59"/>
      <c r="AK6" s="59"/>
      <c r="AL6" s="59"/>
      <c r="AM6" s="59"/>
      <c r="AN6" s="59"/>
      <c r="AO6" s="59"/>
      <c r="AP6" s="59"/>
      <c r="AQ6" s="58" t="s">
        <v>98</v>
      </c>
      <c r="AR6" s="59"/>
      <c r="AS6" s="149"/>
      <c r="AT6" s="149"/>
      <c r="AU6" s="149"/>
      <c r="AV6" s="59"/>
      <c r="AW6" s="59"/>
      <c r="AX6" s="150"/>
      <c r="AY6" s="59"/>
      <c r="AZ6" s="267">
        <v>100</v>
      </c>
      <c r="BA6" s="268"/>
      <c r="BB6" s="151" t="s">
        <v>97</v>
      </c>
      <c r="BC6" s="59"/>
      <c r="BD6" s="40"/>
      <c r="BE6" s="4"/>
    </row>
    <row r="7" spans="1:57" s="3" customFormat="1" ht="20.25" customHeight="1" x14ac:dyDescent="0.4">
      <c r="A7" s="40"/>
      <c r="B7" s="53"/>
      <c r="C7" s="53"/>
      <c r="D7" s="53"/>
      <c r="E7" s="53"/>
      <c r="F7" s="53"/>
      <c r="G7" s="53"/>
      <c r="H7" s="53"/>
      <c r="I7" s="53"/>
      <c r="J7" s="53"/>
      <c r="K7" s="61"/>
      <c r="L7" s="61"/>
      <c r="M7" s="61"/>
      <c r="N7" s="53"/>
      <c r="O7" s="62"/>
      <c r="P7" s="63"/>
      <c r="Q7" s="63"/>
      <c r="R7" s="64"/>
      <c r="S7" s="65"/>
      <c r="T7" s="40"/>
      <c r="U7" s="40"/>
      <c r="V7" s="40"/>
      <c r="W7" s="40"/>
      <c r="X7" s="40"/>
      <c r="Y7" s="40"/>
      <c r="Z7" s="45"/>
      <c r="AA7" s="45"/>
      <c r="AB7" s="43"/>
      <c r="AC7" s="43"/>
      <c r="AD7" s="66"/>
      <c r="AE7" s="35"/>
      <c r="AF7" s="35"/>
      <c r="AG7" s="35"/>
      <c r="AH7" s="40"/>
      <c r="AI7" s="40"/>
      <c r="AJ7" s="40"/>
      <c r="AK7" s="40"/>
      <c r="AL7" s="35"/>
      <c r="AM7" s="35"/>
      <c r="AN7" s="67"/>
      <c r="AO7" s="68"/>
      <c r="AP7" s="68"/>
      <c r="AQ7" s="69"/>
      <c r="AR7" s="69"/>
      <c r="AS7" s="69"/>
      <c r="AT7" s="69"/>
      <c r="AU7" s="69"/>
      <c r="AV7" s="69"/>
      <c r="AW7" s="59" t="s">
        <v>24</v>
      </c>
      <c r="AX7" s="59"/>
      <c r="AY7" s="59"/>
      <c r="AZ7" s="271">
        <f>DAY(EOMONTH(DATE(X2,AB2,1),0))</f>
        <v>30</v>
      </c>
      <c r="BA7" s="272"/>
      <c r="BB7" s="60" t="s">
        <v>25</v>
      </c>
      <c r="BC7" s="40"/>
      <c r="BD7" s="40"/>
      <c r="BE7" s="4"/>
    </row>
    <row r="8" spans="1:57" ht="5.0999999999999996" customHeight="1" thickBot="1" x14ac:dyDescent="0.45">
      <c r="A8" s="70"/>
      <c r="B8" s="70"/>
      <c r="C8" s="71"/>
      <c r="D8" s="71"/>
      <c r="E8" s="70"/>
      <c r="F8" s="70"/>
      <c r="G8" s="72"/>
      <c r="H8" s="70"/>
      <c r="I8" s="70"/>
      <c r="J8" s="70"/>
      <c r="K8" s="70"/>
      <c r="L8" s="70"/>
      <c r="M8" s="70"/>
      <c r="N8" s="70"/>
      <c r="O8" s="70"/>
      <c r="P8" s="70"/>
      <c r="Q8" s="70"/>
      <c r="R8" s="70"/>
      <c r="S8" s="71"/>
      <c r="T8" s="70"/>
      <c r="U8" s="70"/>
      <c r="V8" s="70"/>
      <c r="W8" s="70"/>
      <c r="X8" s="70"/>
      <c r="Y8" s="70"/>
      <c r="Z8" s="70"/>
      <c r="AA8" s="70"/>
      <c r="AB8" s="70"/>
      <c r="AC8" s="70"/>
      <c r="AD8" s="70"/>
      <c r="AE8" s="70"/>
      <c r="AF8" s="70"/>
      <c r="AG8" s="70"/>
      <c r="AH8" s="70"/>
      <c r="AI8" s="70"/>
      <c r="AJ8" s="71"/>
      <c r="AK8" s="70"/>
      <c r="AL8" s="70"/>
      <c r="AM8" s="70"/>
      <c r="AN8" s="70"/>
      <c r="AO8" s="70"/>
      <c r="AP8" s="70"/>
      <c r="AQ8" s="70"/>
      <c r="AR8" s="70"/>
      <c r="AS8" s="70"/>
      <c r="AT8" s="70"/>
      <c r="AU8" s="70"/>
      <c r="AV8" s="70"/>
      <c r="AW8" s="70"/>
      <c r="AX8" s="70"/>
      <c r="AY8" s="70"/>
      <c r="AZ8" s="70"/>
      <c r="BA8" s="70"/>
      <c r="BB8" s="70"/>
      <c r="BC8" s="73"/>
      <c r="BD8" s="73"/>
      <c r="BE8" s="6"/>
    </row>
    <row r="9" spans="1:57" ht="20.25" customHeight="1" thickBot="1" x14ac:dyDescent="0.45">
      <c r="A9" s="70"/>
      <c r="B9" s="250" t="s">
        <v>26</v>
      </c>
      <c r="C9" s="253" t="s">
        <v>99</v>
      </c>
      <c r="D9" s="254"/>
      <c r="E9" s="259" t="s">
        <v>100</v>
      </c>
      <c r="F9" s="254"/>
      <c r="G9" s="259" t="s">
        <v>101</v>
      </c>
      <c r="H9" s="253"/>
      <c r="I9" s="253"/>
      <c r="J9" s="253"/>
      <c r="K9" s="254"/>
      <c r="L9" s="259" t="s">
        <v>102</v>
      </c>
      <c r="M9" s="253"/>
      <c r="N9" s="253"/>
      <c r="O9" s="262"/>
      <c r="P9" s="265" t="s">
        <v>103</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(10)1か月の勤務時間数合計</v>
      </c>
      <c r="AV9" s="238"/>
      <c r="AW9" s="237" t="s">
        <v>104</v>
      </c>
      <c r="AX9" s="238"/>
      <c r="AY9" s="245" t="s">
        <v>105</v>
      </c>
      <c r="AZ9" s="245"/>
      <c r="BA9" s="245"/>
      <c r="BB9" s="245"/>
      <c r="BC9" s="245"/>
      <c r="BD9" s="245"/>
    </row>
    <row r="10" spans="1:57" ht="20.25" customHeight="1" thickBot="1" x14ac:dyDescent="0.45">
      <c r="A10" s="70"/>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0"/>
      <c r="B11" s="251"/>
      <c r="C11" s="255"/>
      <c r="D11" s="256"/>
      <c r="E11" s="260"/>
      <c r="F11" s="256"/>
      <c r="G11" s="260"/>
      <c r="H11" s="255"/>
      <c r="I11" s="255"/>
      <c r="J11" s="255"/>
      <c r="K11" s="256"/>
      <c r="L11" s="260"/>
      <c r="M11" s="255"/>
      <c r="N11" s="255"/>
      <c r="O11" s="263"/>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f>IF(AZ3="暦月",IF(DAY(DATE($X$2,$AB$2,29))=29,29,""),"")</f>
        <v>29</v>
      </c>
      <c r="AS11" s="88">
        <f>IF(AZ3="暦月",IF(DAY(DATE($X$2,$AB$2,30))=30,30,""),"")</f>
        <v>30</v>
      </c>
      <c r="AT11" s="93" t="str">
        <f>IF(AZ3="暦月",IF(DAY(DATE($X$2,$AB$2,31))=31,31,""),"")</f>
        <v/>
      </c>
      <c r="AU11" s="239"/>
      <c r="AV11" s="240"/>
      <c r="AW11" s="239"/>
      <c r="AX11" s="240"/>
      <c r="AY11" s="245"/>
      <c r="AZ11" s="245"/>
      <c r="BA11" s="245"/>
      <c r="BB11" s="245"/>
      <c r="BC11" s="245"/>
      <c r="BD11" s="245"/>
    </row>
    <row r="12" spans="1:57" ht="20.25" hidden="1" customHeight="1" thickBot="1" x14ac:dyDescent="0.45">
      <c r="A12" s="70"/>
      <c r="B12" s="251"/>
      <c r="C12" s="255"/>
      <c r="D12" s="256"/>
      <c r="E12" s="260"/>
      <c r="F12" s="256"/>
      <c r="G12" s="260"/>
      <c r="H12" s="255"/>
      <c r="I12" s="255"/>
      <c r="J12" s="255"/>
      <c r="K12" s="256"/>
      <c r="L12" s="260"/>
      <c r="M12" s="255"/>
      <c r="N12" s="255"/>
      <c r="O12" s="263"/>
      <c r="P12" s="87">
        <f>WEEKDAY(DATE($X$2,$AB$2,1))</f>
        <v>7</v>
      </c>
      <c r="Q12" s="88">
        <f>WEEKDAY(DATE($X$2,$AB$2,2))</f>
        <v>1</v>
      </c>
      <c r="R12" s="88">
        <f>WEEKDAY(DATE($X$2,$AB$2,3))</f>
        <v>2</v>
      </c>
      <c r="S12" s="88">
        <f>WEEKDAY(DATE($X$2,$AB$2,4))</f>
        <v>3</v>
      </c>
      <c r="T12" s="88">
        <f>WEEKDAY(DATE($X$2,$AB$2,5))</f>
        <v>4</v>
      </c>
      <c r="U12" s="88">
        <f>WEEKDAY(DATE($X$2,$AB$2,6))</f>
        <v>5</v>
      </c>
      <c r="V12" s="89">
        <f>WEEKDAY(DATE($X$2,$AB$2,7))</f>
        <v>6</v>
      </c>
      <c r="W12" s="87">
        <f>WEEKDAY(DATE($X$2,$AB$2,8))</f>
        <v>7</v>
      </c>
      <c r="X12" s="88">
        <f>WEEKDAY(DATE($X$2,$AB$2,9))</f>
        <v>1</v>
      </c>
      <c r="Y12" s="88">
        <f>WEEKDAY(DATE($X$2,$AB$2,10))</f>
        <v>2</v>
      </c>
      <c r="Z12" s="88">
        <f>WEEKDAY(DATE($X$2,$AB$2,11))</f>
        <v>3</v>
      </c>
      <c r="AA12" s="88">
        <f>WEEKDAY(DATE($X$2,$AB$2,12))</f>
        <v>4</v>
      </c>
      <c r="AB12" s="88">
        <f>WEEKDAY(DATE($X$2,$AB$2,13))</f>
        <v>5</v>
      </c>
      <c r="AC12" s="89">
        <f>WEEKDAY(DATE($X$2,$AB$2,14))</f>
        <v>6</v>
      </c>
      <c r="AD12" s="87">
        <f>WEEKDAY(DATE($X$2,$AB$2,15))</f>
        <v>7</v>
      </c>
      <c r="AE12" s="88">
        <f>WEEKDAY(DATE($X$2,$AB$2,16))</f>
        <v>1</v>
      </c>
      <c r="AF12" s="88">
        <f>WEEKDAY(DATE($X$2,$AB$2,17))</f>
        <v>2</v>
      </c>
      <c r="AG12" s="88">
        <f>WEEKDAY(DATE($X$2,$AB$2,18))</f>
        <v>3</v>
      </c>
      <c r="AH12" s="88">
        <f>WEEKDAY(DATE($X$2,$AB$2,19))</f>
        <v>4</v>
      </c>
      <c r="AI12" s="88">
        <f>WEEKDAY(DATE($X$2,$AB$2,20))</f>
        <v>5</v>
      </c>
      <c r="AJ12" s="89">
        <f>WEEKDAY(DATE($X$2,$AB$2,21))</f>
        <v>6</v>
      </c>
      <c r="AK12" s="87">
        <f>WEEKDAY(DATE($X$2,$AB$2,22))</f>
        <v>7</v>
      </c>
      <c r="AL12" s="88">
        <f>WEEKDAY(DATE($X$2,$AB$2,23))</f>
        <v>1</v>
      </c>
      <c r="AM12" s="88">
        <f>WEEKDAY(DATE($X$2,$AB$2,24))</f>
        <v>2</v>
      </c>
      <c r="AN12" s="88">
        <f>WEEKDAY(DATE($X$2,$AB$2,25))</f>
        <v>3</v>
      </c>
      <c r="AO12" s="88">
        <f>WEEKDAY(DATE($X$2,$AB$2,26))</f>
        <v>4</v>
      </c>
      <c r="AP12" s="88">
        <f>WEEKDAY(DATE($X$2,$AB$2,27))</f>
        <v>5</v>
      </c>
      <c r="AQ12" s="89">
        <f>WEEKDAY(DATE($X$2,$AB$2,28))</f>
        <v>6</v>
      </c>
      <c r="AR12" s="87">
        <f>IF(AR11=29,WEEKDAY(DATE($X$2,$AB$2,29)),0)</f>
        <v>7</v>
      </c>
      <c r="AS12" s="88">
        <f>IF(AS11=30,WEEKDAY(DATE($X$2,$AB$2,30)),0)</f>
        <v>1</v>
      </c>
      <c r="AT12" s="93">
        <f>IF(AT11=31,WEEKDAY(DATE($X$2,$AB$2,31)),0)</f>
        <v>0</v>
      </c>
      <c r="AU12" s="241"/>
      <c r="AV12" s="242"/>
      <c r="AW12" s="241"/>
      <c r="AX12" s="242"/>
      <c r="AY12" s="246"/>
      <c r="AZ12" s="246"/>
      <c r="BA12" s="246"/>
      <c r="BB12" s="246"/>
      <c r="BC12" s="246"/>
      <c r="BD12" s="246"/>
    </row>
    <row r="13" spans="1:57" ht="20.25" customHeight="1" thickBot="1" x14ac:dyDescent="0.45">
      <c r="A13" s="70"/>
      <c r="B13" s="252"/>
      <c r="C13" s="257"/>
      <c r="D13" s="258"/>
      <c r="E13" s="261"/>
      <c r="F13" s="258"/>
      <c r="G13" s="261"/>
      <c r="H13" s="257"/>
      <c r="I13" s="257"/>
      <c r="J13" s="257"/>
      <c r="K13" s="258"/>
      <c r="L13" s="261"/>
      <c r="M13" s="257"/>
      <c r="N13" s="257"/>
      <c r="O13" s="264"/>
      <c r="P13" s="90" t="str">
        <f>IF(P12=1,"日",IF(P12=2,"月",IF(P12=3,"火",IF(P12=4,"水",IF(P12=5,"木",IF(P12=6,"金","土"))))))</f>
        <v>土</v>
      </c>
      <c r="Q13" s="91" t="str">
        <f t="shared" ref="Q13:V13" si="0">IF(Q12=1,"日",IF(Q12=2,"月",IF(Q12=3,"火",IF(Q12=4,"水",IF(Q12=5,"木",IF(Q12=6,"金","土"))))))</f>
        <v>日</v>
      </c>
      <c r="R13" s="91" t="str">
        <f t="shared" si="0"/>
        <v>月</v>
      </c>
      <c r="S13" s="91" t="str">
        <f t="shared" si="0"/>
        <v>火</v>
      </c>
      <c r="T13" s="91" t="str">
        <f t="shared" si="0"/>
        <v>水</v>
      </c>
      <c r="U13" s="91" t="str">
        <f t="shared" si="0"/>
        <v>木</v>
      </c>
      <c r="V13" s="92" t="str">
        <f t="shared" si="0"/>
        <v>金</v>
      </c>
      <c r="W13" s="90" t="str">
        <f t="shared" ref="W13" si="1">IF(W12=1,"日",IF(W12=2,"月",IF(W12=3,"火",IF(W12=4,"水",IF(W12=5,"木",IF(W12=6,"金","土"))))))</f>
        <v>土</v>
      </c>
      <c r="X13" s="91" t="str">
        <f t="shared" ref="X13" si="2">IF(X12=1,"日",IF(X12=2,"月",IF(X12=3,"火",IF(X12=4,"水",IF(X12=5,"木",IF(X12=6,"金","土"))))))</f>
        <v>日</v>
      </c>
      <c r="Y13" s="91" t="str">
        <f t="shared" ref="Y13" si="3">IF(Y12=1,"日",IF(Y12=2,"月",IF(Y12=3,"火",IF(Y12=4,"水",IF(Y12=5,"木",IF(Y12=6,"金","土"))))))</f>
        <v>月</v>
      </c>
      <c r="Z13" s="91" t="str">
        <f t="shared" ref="Z13" si="4">IF(Z12=1,"日",IF(Z12=2,"月",IF(Z12=3,"火",IF(Z12=4,"水",IF(Z12=5,"木",IF(Z12=6,"金","土"))))))</f>
        <v>火</v>
      </c>
      <c r="AA13" s="91" t="str">
        <f t="shared" ref="AA13" si="5">IF(AA12=1,"日",IF(AA12=2,"月",IF(AA12=3,"火",IF(AA12=4,"水",IF(AA12=5,"木",IF(AA12=6,"金","土"))))))</f>
        <v>水</v>
      </c>
      <c r="AB13" s="91" t="str">
        <f t="shared" ref="AB13" si="6">IF(AB12=1,"日",IF(AB12=2,"月",IF(AB12=3,"火",IF(AB12=4,"水",IF(AB12=5,"木",IF(AB12=6,"金","土"))))))</f>
        <v>木</v>
      </c>
      <c r="AC13" s="92" t="str">
        <f t="shared" ref="AC13" si="7">IF(AC12=1,"日",IF(AC12=2,"月",IF(AC12=3,"火",IF(AC12=4,"水",IF(AC12=5,"木",IF(AC12=6,"金","土"))))))</f>
        <v>金</v>
      </c>
      <c r="AD13" s="90" t="str">
        <f t="shared" ref="AD13" si="8">IF(AD12=1,"日",IF(AD12=2,"月",IF(AD12=3,"火",IF(AD12=4,"水",IF(AD12=5,"木",IF(AD12=6,"金","土"))))))</f>
        <v>土</v>
      </c>
      <c r="AE13" s="91" t="str">
        <f t="shared" ref="AE13" si="9">IF(AE12=1,"日",IF(AE12=2,"月",IF(AE12=3,"火",IF(AE12=4,"水",IF(AE12=5,"木",IF(AE12=6,"金","土"))))))</f>
        <v>日</v>
      </c>
      <c r="AF13" s="91" t="str">
        <f t="shared" ref="AF13" si="10">IF(AF12=1,"日",IF(AF12=2,"月",IF(AF12=3,"火",IF(AF12=4,"水",IF(AF12=5,"木",IF(AF12=6,"金","土"))))))</f>
        <v>月</v>
      </c>
      <c r="AG13" s="91" t="str">
        <f t="shared" ref="AG13" si="11">IF(AG12=1,"日",IF(AG12=2,"月",IF(AG12=3,"火",IF(AG12=4,"水",IF(AG12=5,"木",IF(AG12=6,"金","土"))))))</f>
        <v>火</v>
      </c>
      <c r="AH13" s="91" t="str">
        <f t="shared" ref="AH13" si="12">IF(AH12=1,"日",IF(AH12=2,"月",IF(AH12=3,"火",IF(AH12=4,"水",IF(AH12=5,"木",IF(AH12=6,"金","土"))))))</f>
        <v>水</v>
      </c>
      <c r="AI13" s="91" t="str">
        <f t="shared" ref="AI13" si="13">IF(AI12=1,"日",IF(AI12=2,"月",IF(AI12=3,"火",IF(AI12=4,"水",IF(AI12=5,"木",IF(AI12=6,"金","土"))))))</f>
        <v>木</v>
      </c>
      <c r="AJ13" s="92" t="str">
        <f t="shared" ref="AJ13" si="14">IF(AJ12=1,"日",IF(AJ12=2,"月",IF(AJ12=3,"火",IF(AJ12=4,"水",IF(AJ12=5,"木",IF(AJ12=6,"金","土"))))))</f>
        <v>金</v>
      </c>
      <c r="AK13" s="90" t="str">
        <f t="shared" ref="AK13" si="15">IF(AK12=1,"日",IF(AK12=2,"月",IF(AK12=3,"火",IF(AK12=4,"水",IF(AK12=5,"木",IF(AK12=6,"金","土"))))))</f>
        <v>土</v>
      </c>
      <c r="AL13" s="91" t="str">
        <f t="shared" ref="AL13" si="16">IF(AL12=1,"日",IF(AL12=2,"月",IF(AL12=3,"火",IF(AL12=4,"水",IF(AL12=5,"木",IF(AL12=6,"金","土"))))))</f>
        <v>日</v>
      </c>
      <c r="AM13" s="91" t="str">
        <f t="shared" ref="AM13" si="17">IF(AM12=1,"日",IF(AM12=2,"月",IF(AM12=3,"火",IF(AM12=4,"水",IF(AM12=5,"木",IF(AM12=6,"金","土"))))))</f>
        <v>月</v>
      </c>
      <c r="AN13" s="91" t="str">
        <f t="shared" ref="AN13" si="18">IF(AN12=1,"日",IF(AN12=2,"月",IF(AN12=3,"火",IF(AN12=4,"水",IF(AN12=5,"木",IF(AN12=6,"金","土"))))))</f>
        <v>火</v>
      </c>
      <c r="AO13" s="91" t="str">
        <f t="shared" ref="AO13" si="19">IF(AO12=1,"日",IF(AO12=2,"月",IF(AO12=3,"火",IF(AO12=4,"水",IF(AO12=5,"木",IF(AO12=6,"金","土"))))))</f>
        <v>水</v>
      </c>
      <c r="AP13" s="91" t="str">
        <f t="shared" ref="AP13" si="20">IF(AP12=1,"日",IF(AP12=2,"月",IF(AP12=3,"火",IF(AP12=4,"水",IF(AP12=5,"木",IF(AP12=6,"金","土"))))))</f>
        <v>木</v>
      </c>
      <c r="AQ13" s="92" t="str">
        <f t="shared" ref="AQ13" si="21">IF(AQ12=1,"日",IF(AQ12=2,"月",IF(AQ12=3,"火",IF(AQ12=4,"水",IF(AQ12=5,"木",IF(AQ12=6,"金","土"))))))</f>
        <v>金</v>
      </c>
      <c r="AR13" s="91" t="str">
        <f>IF(AR12=1,"日",IF(AR12=2,"月",IF(AR12=3,"火",IF(AR12=4,"水",IF(AR12=5,"木",IF(AR12=6,"金",IF(AR12=0,"","土")))))))</f>
        <v>土</v>
      </c>
      <c r="AS13" s="91" t="str">
        <f>IF(AS12=1,"日",IF(AS12=2,"月",IF(AS12=3,"火",IF(AS12=4,"水",IF(AS12=5,"木",IF(AS12=6,"金",IF(AS12=0,"","土")))))))</f>
        <v>日</v>
      </c>
      <c r="AT13" s="94"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0"/>
      <c r="B14" s="84">
        <v>1</v>
      </c>
      <c r="C14" s="223"/>
      <c r="D14" s="224"/>
      <c r="E14" s="225"/>
      <c r="F14" s="226"/>
      <c r="G14" s="227"/>
      <c r="H14" s="228"/>
      <c r="I14" s="228"/>
      <c r="J14" s="228"/>
      <c r="K14" s="229"/>
      <c r="L14" s="230"/>
      <c r="M14" s="231"/>
      <c r="N14" s="231"/>
      <c r="O14" s="232"/>
      <c r="P14" s="128"/>
      <c r="Q14" s="129"/>
      <c r="R14" s="129"/>
      <c r="S14" s="129"/>
      <c r="T14" s="129"/>
      <c r="U14" s="129"/>
      <c r="V14" s="130"/>
      <c r="W14" s="128"/>
      <c r="X14" s="129"/>
      <c r="Y14" s="129"/>
      <c r="Z14" s="129"/>
      <c r="AA14" s="129"/>
      <c r="AB14" s="129"/>
      <c r="AC14" s="130"/>
      <c r="AD14" s="128"/>
      <c r="AE14" s="129"/>
      <c r="AF14" s="129"/>
      <c r="AG14" s="129"/>
      <c r="AH14" s="129"/>
      <c r="AI14" s="129"/>
      <c r="AJ14" s="130"/>
      <c r="AK14" s="128"/>
      <c r="AL14" s="129"/>
      <c r="AM14" s="129"/>
      <c r="AN14" s="129"/>
      <c r="AO14" s="129"/>
      <c r="AP14" s="129"/>
      <c r="AQ14" s="130"/>
      <c r="AR14" s="128"/>
      <c r="AS14" s="129"/>
      <c r="AT14" s="130"/>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0"/>
      <c r="B15" s="85">
        <f t="shared" ref="B15:B31" si="23">B14+1</f>
        <v>2</v>
      </c>
      <c r="C15" s="206"/>
      <c r="D15" s="207"/>
      <c r="E15" s="208"/>
      <c r="F15" s="209"/>
      <c r="G15" s="210"/>
      <c r="H15" s="211"/>
      <c r="I15" s="211"/>
      <c r="J15" s="211"/>
      <c r="K15" s="212"/>
      <c r="L15" s="213"/>
      <c r="M15" s="214"/>
      <c r="N15" s="214"/>
      <c r="O15" s="215"/>
      <c r="P15" s="131"/>
      <c r="Q15" s="132"/>
      <c r="R15" s="132"/>
      <c r="S15" s="132"/>
      <c r="T15" s="132"/>
      <c r="U15" s="132"/>
      <c r="V15" s="133"/>
      <c r="W15" s="131"/>
      <c r="X15" s="132"/>
      <c r="Y15" s="132"/>
      <c r="Z15" s="132"/>
      <c r="AA15" s="132"/>
      <c r="AB15" s="132"/>
      <c r="AC15" s="133"/>
      <c r="AD15" s="131"/>
      <c r="AE15" s="132"/>
      <c r="AF15" s="132"/>
      <c r="AG15" s="132"/>
      <c r="AH15" s="132"/>
      <c r="AI15" s="132"/>
      <c r="AJ15" s="133"/>
      <c r="AK15" s="131"/>
      <c r="AL15" s="132"/>
      <c r="AM15" s="132"/>
      <c r="AN15" s="132"/>
      <c r="AO15" s="132"/>
      <c r="AP15" s="132"/>
      <c r="AQ15" s="133"/>
      <c r="AR15" s="131"/>
      <c r="AS15" s="132"/>
      <c r="AT15" s="133"/>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0"/>
      <c r="B16" s="85">
        <f t="shared" si="23"/>
        <v>3</v>
      </c>
      <c r="C16" s="206"/>
      <c r="D16" s="207"/>
      <c r="E16" s="208"/>
      <c r="F16" s="209"/>
      <c r="G16" s="210"/>
      <c r="H16" s="211"/>
      <c r="I16" s="211"/>
      <c r="J16" s="211"/>
      <c r="K16" s="212"/>
      <c r="L16" s="213"/>
      <c r="M16" s="214"/>
      <c r="N16" s="214"/>
      <c r="O16" s="215"/>
      <c r="P16" s="131"/>
      <c r="Q16" s="132"/>
      <c r="R16" s="132"/>
      <c r="S16" s="132"/>
      <c r="T16" s="132"/>
      <c r="U16" s="132"/>
      <c r="V16" s="133"/>
      <c r="W16" s="131"/>
      <c r="X16" s="132"/>
      <c r="Y16" s="132"/>
      <c r="Z16" s="132"/>
      <c r="AA16" s="132"/>
      <c r="AB16" s="132"/>
      <c r="AC16" s="133"/>
      <c r="AD16" s="131"/>
      <c r="AE16" s="132"/>
      <c r="AF16" s="132"/>
      <c r="AG16" s="132"/>
      <c r="AH16" s="132"/>
      <c r="AI16" s="132"/>
      <c r="AJ16" s="133"/>
      <c r="AK16" s="131"/>
      <c r="AL16" s="132"/>
      <c r="AM16" s="132"/>
      <c r="AN16" s="132"/>
      <c r="AO16" s="132"/>
      <c r="AP16" s="132"/>
      <c r="AQ16" s="133"/>
      <c r="AR16" s="131"/>
      <c r="AS16" s="132"/>
      <c r="AT16" s="133"/>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0"/>
      <c r="B17" s="85">
        <f t="shared" si="23"/>
        <v>4</v>
      </c>
      <c r="C17" s="206"/>
      <c r="D17" s="207"/>
      <c r="E17" s="208"/>
      <c r="F17" s="209"/>
      <c r="G17" s="210"/>
      <c r="H17" s="211"/>
      <c r="I17" s="211"/>
      <c r="J17" s="211"/>
      <c r="K17" s="212"/>
      <c r="L17" s="213"/>
      <c r="M17" s="214"/>
      <c r="N17" s="214"/>
      <c r="O17" s="215"/>
      <c r="P17" s="131"/>
      <c r="Q17" s="132"/>
      <c r="R17" s="132"/>
      <c r="S17" s="132"/>
      <c r="T17" s="132"/>
      <c r="U17" s="132"/>
      <c r="V17" s="133"/>
      <c r="W17" s="131"/>
      <c r="X17" s="132"/>
      <c r="Y17" s="132"/>
      <c r="Z17" s="132"/>
      <c r="AA17" s="132"/>
      <c r="AB17" s="132"/>
      <c r="AC17" s="133"/>
      <c r="AD17" s="131"/>
      <c r="AE17" s="132"/>
      <c r="AF17" s="132"/>
      <c r="AG17" s="132"/>
      <c r="AH17" s="132"/>
      <c r="AI17" s="132"/>
      <c r="AJ17" s="133"/>
      <c r="AK17" s="131"/>
      <c r="AL17" s="132"/>
      <c r="AM17" s="132"/>
      <c r="AN17" s="132"/>
      <c r="AO17" s="132"/>
      <c r="AP17" s="132"/>
      <c r="AQ17" s="133"/>
      <c r="AR17" s="131"/>
      <c r="AS17" s="132"/>
      <c r="AT17" s="133"/>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0"/>
      <c r="B18" s="85">
        <f t="shared" si="23"/>
        <v>5</v>
      </c>
      <c r="C18" s="206"/>
      <c r="D18" s="207"/>
      <c r="E18" s="208"/>
      <c r="F18" s="209"/>
      <c r="G18" s="210"/>
      <c r="H18" s="211"/>
      <c r="I18" s="211"/>
      <c r="J18" s="211"/>
      <c r="K18" s="212"/>
      <c r="L18" s="213"/>
      <c r="M18" s="214"/>
      <c r="N18" s="214"/>
      <c r="O18" s="215"/>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0"/>
      <c r="B19" s="85">
        <f t="shared" si="23"/>
        <v>6</v>
      </c>
      <c r="C19" s="206"/>
      <c r="D19" s="207"/>
      <c r="E19" s="208"/>
      <c r="F19" s="209"/>
      <c r="G19" s="210"/>
      <c r="H19" s="211"/>
      <c r="I19" s="211"/>
      <c r="J19" s="211"/>
      <c r="K19" s="212"/>
      <c r="L19" s="213"/>
      <c r="M19" s="214"/>
      <c r="N19" s="214"/>
      <c r="O19" s="215"/>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16">
        <f t="shared" si="24"/>
        <v>0</v>
      </c>
      <c r="AV19" s="217"/>
      <c r="AW19" s="218">
        <f t="shared" si="22"/>
        <v>0</v>
      </c>
      <c r="AX19" s="219"/>
      <c r="AY19" s="186"/>
      <c r="AZ19" s="187"/>
      <c r="BA19" s="187"/>
      <c r="BB19" s="187"/>
      <c r="BC19" s="187"/>
      <c r="BD19" s="188"/>
    </row>
    <row r="20" spans="1:56" ht="39.950000000000003" customHeight="1" x14ac:dyDescent="0.4">
      <c r="A20" s="70"/>
      <c r="B20" s="85">
        <f t="shared" si="23"/>
        <v>7</v>
      </c>
      <c r="C20" s="206"/>
      <c r="D20" s="207"/>
      <c r="E20" s="208"/>
      <c r="F20" s="209"/>
      <c r="G20" s="210"/>
      <c r="H20" s="211"/>
      <c r="I20" s="211"/>
      <c r="J20" s="211"/>
      <c r="K20" s="212"/>
      <c r="L20" s="213"/>
      <c r="M20" s="214"/>
      <c r="N20" s="214"/>
      <c r="O20" s="215"/>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0"/>
      <c r="B21" s="85">
        <f t="shared" si="23"/>
        <v>8</v>
      </c>
      <c r="C21" s="206"/>
      <c r="D21" s="207"/>
      <c r="E21" s="208"/>
      <c r="F21" s="209"/>
      <c r="G21" s="210"/>
      <c r="H21" s="211"/>
      <c r="I21" s="211"/>
      <c r="J21" s="211"/>
      <c r="K21" s="212"/>
      <c r="L21" s="213"/>
      <c r="M21" s="214"/>
      <c r="N21" s="214"/>
      <c r="O21" s="215"/>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6">
        <f t="shared" si="24"/>
        <v>0</v>
      </c>
      <c r="AV21" s="217"/>
      <c r="AW21" s="218">
        <f t="shared" si="22"/>
        <v>0</v>
      </c>
      <c r="AX21" s="219"/>
      <c r="AY21" s="186"/>
      <c r="AZ21" s="187"/>
      <c r="BA21" s="187"/>
      <c r="BB21" s="187"/>
      <c r="BC21" s="187"/>
      <c r="BD21" s="188"/>
    </row>
    <row r="22" spans="1:56" ht="39.950000000000003" customHeight="1" x14ac:dyDescent="0.4">
      <c r="A22" s="70"/>
      <c r="B22" s="85">
        <f t="shared" si="23"/>
        <v>9</v>
      </c>
      <c r="C22" s="206"/>
      <c r="D22" s="207"/>
      <c r="E22" s="208"/>
      <c r="F22" s="209"/>
      <c r="G22" s="210"/>
      <c r="H22" s="211"/>
      <c r="I22" s="211"/>
      <c r="J22" s="211"/>
      <c r="K22" s="212"/>
      <c r="L22" s="213"/>
      <c r="M22" s="214"/>
      <c r="N22" s="214"/>
      <c r="O22" s="215"/>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6">
        <f t="shared" si="24"/>
        <v>0</v>
      </c>
      <c r="AV22" s="217"/>
      <c r="AW22" s="218">
        <f t="shared" si="22"/>
        <v>0</v>
      </c>
      <c r="AX22" s="219"/>
      <c r="AY22" s="186"/>
      <c r="AZ22" s="187"/>
      <c r="BA22" s="187"/>
      <c r="BB22" s="187"/>
      <c r="BC22" s="187"/>
      <c r="BD22" s="188"/>
    </row>
    <row r="23" spans="1:56" ht="39.950000000000003" customHeight="1" x14ac:dyDescent="0.4">
      <c r="A23" s="70"/>
      <c r="B23" s="85">
        <f t="shared" si="23"/>
        <v>10</v>
      </c>
      <c r="C23" s="206"/>
      <c r="D23" s="207"/>
      <c r="E23" s="208"/>
      <c r="F23" s="209"/>
      <c r="G23" s="210"/>
      <c r="H23" s="211"/>
      <c r="I23" s="211"/>
      <c r="J23" s="211"/>
      <c r="K23" s="212"/>
      <c r="L23" s="213"/>
      <c r="M23" s="214"/>
      <c r="N23" s="214"/>
      <c r="O23" s="215"/>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6">
        <f t="shared" si="24"/>
        <v>0</v>
      </c>
      <c r="AV23" s="217"/>
      <c r="AW23" s="218">
        <f t="shared" si="22"/>
        <v>0</v>
      </c>
      <c r="AX23" s="219"/>
      <c r="AY23" s="186"/>
      <c r="AZ23" s="187"/>
      <c r="BA23" s="187"/>
      <c r="BB23" s="187"/>
      <c r="BC23" s="187"/>
      <c r="BD23" s="188"/>
    </row>
    <row r="24" spans="1:56" ht="39.950000000000003" customHeight="1" x14ac:dyDescent="0.4">
      <c r="A24" s="70"/>
      <c r="B24" s="85">
        <f t="shared" si="23"/>
        <v>11</v>
      </c>
      <c r="C24" s="206"/>
      <c r="D24" s="207"/>
      <c r="E24" s="208"/>
      <c r="F24" s="209"/>
      <c r="G24" s="210"/>
      <c r="H24" s="211"/>
      <c r="I24" s="211"/>
      <c r="J24" s="211"/>
      <c r="K24" s="212"/>
      <c r="L24" s="213"/>
      <c r="M24" s="214"/>
      <c r="N24" s="214"/>
      <c r="O24" s="215"/>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6">
        <f t="shared" si="24"/>
        <v>0</v>
      </c>
      <c r="AV24" s="217"/>
      <c r="AW24" s="218">
        <f t="shared" si="22"/>
        <v>0</v>
      </c>
      <c r="AX24" s="219"/>
      <c r="AY24" s="186"/>
      <c r="AZ24" s="187"/>
      <c r="BA24" s="187"/>
      <c r="BB24" s="187"/>
      <c r="BC24" s="187"/>
      <c r="BD24" s="188"/>
    </row>
    <row r="25" spans="1:56" ht="39.950000000000003" customHeight="1" x14ac:dyDescent="0.4">
      <c r="A25" s="70"/>
      <c r="B25" s="85">
        <f t="shared" si="23"/>
        <v>12</v>
      </c>
      <c r="C25" s="206"/>
      <c r="D25" s="207"/>
      <c r="E25" s="208"/>
      <c r="F25" s="209"/>
      <c r="G25" s="210"/>
      <c r="H25" s="211"/>
      <c r="I25" s="211"/>
      <c r="J25" s="211"/>
      <c r="K25" s="212"/>
      <c r="L25" s="213"/>
      <c r="M25" s="214"/>
      <c r="N25" s="214"/>
      <c r="O25" s="215"/>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6">
        <f t="shared" si="24"/>
        <v>0</v>
      </c>
      <c r="AV25" s="217"/>
      <c r="AW25" s="218">
        <f t="shared" si="22"/>
        <v>0</v>
      </c>
      <c r="AX25" s="219"/>
      <c r="AY25" s="186"/>
      <c r="AZ25" s="187"/>
      <c r="BA25" s="187"/>
      <c r="BB25" s="187"/>
      <c r="BC25" s="187"/>
      <c r="BD25" s="188"/>
    </row>
    <row r="26" spans="1:56" ht="39.950000000000003" customHeight="1" x14ac:dyDescent="0.4">
      <c r="A26" s="70"/>
      <c r="B26" s="85">
        <f t="shared" si="23"/>
        <v>13</v>
      </c>
      <c r="C26" s="206"/>
      <c r="D26" s="207"/>
      <c r="E26" s="208"/>
      <c r="F26" s="209"/>
      <c r="G26" s="210"/>
      <c r="H26" s="211"/>
      <c r="I26" s="211"/>
      <c r="J26" s="211"/>
      <c r="K26" s="212"/>
      <c r="L26" s="213"/>
      <c r="M26" s="214"/>
      <c r="N26" s="214"/>
      <c r="O26" s="215"/>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6">
        <f t="shared" si="24"/>
        <v>0</v>
      </c>
      <c r="AV26" s="217"/>
      <c r="AW26" s="218">
        <f t="shared" si="22"/>
        <v>0</v>
      </c>
      <c r="AX26" s="219"/>
      <c r="AY26" s="186"/>
      <c r="AZ26" s="187"/>
      <c r="BA26" s="187"/>
      <c r="BB26" s="187"/>
      <c r="BC26" s="187"/>
      <c r="BD26" s="188"/>
    </row>
    <row r="27" spans="1:56" ht="39.950000000000003" customHeight="1" x14ac:dyDescent="0.4">
      <c r="A27" s="70"/>
      <c r="B27" s="85">
        <f t="shared" si="23"/>
        <v>14</v>
      </c>
      <c r="C27" s="206"/>
      <c r="D27" s="207"/>
      <c r="E27" s="208"/>
      <c r="F27" s="209"/>
      <c r="G27" s="210"/>
      <c r="H27" s="211"/>
      <c r="I27" s="211"/>
      <c r="J27" s="211"/>
      <c r="K27" s="212"/>
      <c r="L27" s="213"/>
      <c r="M27" s="214"/>
      <c r="N27" s="214"/>
      <c r="O27" s="215"/>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6">
        <f t="shared" si="24"/>
        <v>0</v>
      </c>
      <c r="AV27" s="217"/>
      <c r="AW27" s="218">
        <f t="shared" si="22"/>
        <v>0</v>
      </c>
      <c r="AX27" s="219"/>
      <c r="AY27" s="186"/>
      <c r="AZ27" s="187"/>
      <c r="BA27" s="187"/>
      <c r="BB27" s="187"/>
      <c r="BC27" s="187"/>
      <c r="BD27" s="188"/>
    </row>
    <row r="28" spans="1:56" ht="39.950000000000003" customHeight="1" x14ac:dyDescent="0.4">
      <c r="A28" s="70"/>
      <c r="B28" s="85">
        <f t="shared" si="23"/>
        <v>15</v>
      </c>
      <c r="C28" s="206"/>
      <c r="D28" s="207"/>
      <c r="E28" s="208"/>
      <c r="F28" s="209"/>
      <c r="G28" s="210"/>
      <c r="H28" s="211"/>
      <c r="I28" s="211"/>
      <c r="J28" s="211"/>
      <c r="K28" s="212"/>
      <c r="L28" s="213"/>
      <c r="M28" s="214"/>
      <c r="N28" s="214"/>
      <c r="O28" s="215"/>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6">
        <f t="shared" si="24"/>
        <v>0</v>
      </c>
      <c r="AV28" s="217"/>
      <c r="AW28" s="218">
        <f t="shared" si="22"/>
        <v>0</v>
      </c>
      <c r="AX28" s="219"/>
      <c r="AY28" s="186"/>
      <c r="AZ28" s="187"/>
      <c r="BA28" s="187"/>
      <c r="BB28" s="187"/>
      <c r="BC28" s="187"/>
      <c r="BD28" s="188"/>
    </row>
    <row r="29" spans="1:56" ht="39.950000000000003" customHeight="1" x14ac:dyDescent="0.4">
      <c r="A29" s="70"/>
      <c r="B29" s="85">
        <f t="shared" si="23"/>
        <v>16</v>
      </c>
      <c r="C29" s="206"/>
      <c r="D29" s="207"/>
      <c r="E29" s="208"/>
      <c r="F29" s="209"/>
      <c r="G29" s="210"/>
      <c r="H29" s="211"/>
      <c r="I29" s="211"/>
      <c r="J29" s="211"/>
      <c r="K29" s="212"/>
      <c r="L29" s="213"/>
      <c r="M29" s="214"/>
      <c r="N29" s="214"/>
      <c r="O29" s="215"/>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6">
        <f t="shared" si="24"/>
        <v>0</v>
      </c>
      <c r="AV29" s="217"/>
      <c r="AW29" s="218">
        <f t="shared" si="22"/>
        <v>0</v>
      </c>
      <c r="AX29" s="219"/>
      <c r="AY29" s="186"/>
      <c r="AZ29" s="187"/>
      <c r="BA29" s="187"/>
      <c r="BB29" s="187"/>
      <c r="BC29" s="187"/>
      <c r="BD29" s="188"/>
    </row>
    <row r="30" spans="1:56" ht="39.950000000000003" customHeight="1" x14ac:dyDescent="0.4">
      <c r="A30" s="70"/>
      <c r="B30" s="85">
        <f t="shared" si="23"/>
        <v>17</v>
      </c>
      <c r="C30" s="206"/>
      <c r="D30" s="207"/>
      <c r="E30" s="208"/>
      <c r="F30" s="209"/>
      <c r="G30" s="210"/>
      <c r="H30" s="211"/>
      <c r="I30" s="211"/>
      <c r="J30" s="211"/>
      <c r="K30" s="212"/>
      <c r="L30" s="213"/>
      <c r="M30" s="214"/>
      <c r="N30" s="214"/>
      <c r="O30" s="215"/>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16">
        <f t="shared" si="24"/>
        <v>0</v>
      </c>
      <c r="AV30" s="217"/>
      <c r="AW30" s="218">
        <f t="shared" si="22"/>
        <v>0</v>
      </c>
      <c r="AX30" s="219"/>
      <c r="AY30" s="186"/>
      <c r="AZ30" s="187"/>
      <c r="BA30" s="187"/>
      <c r="BB30" s="187"/>
      <c r="BC30" s="187"/>
      <c r="BD30" s="188"/>
    </row>
    <row r="31" spans="1:56" ht="39.950000000000003" customHeight="1" thickBot="1" x14ac:dyDescent="0.45">
      <c r="A31" s="70"/>
      <c r="B31" s="86">
        <f t="shared" si="23"/>
        <v>18</v>
      </c>
      <c r="C31" s="189"/>
      <c r="D31" s="190"/>
      <c r="E31" s="191"/>
      <c r="F31" s="192"/>
      <c r="G31" s="193"/>
      <c r="H31" s="194"/>
      <c r="I31" s="194"/>
      <c r="J31" s="194"/>
      <c r="K31" s="195"/>
      <c r="L31" s="196"/>
      <c r="M31" s="197"/>
      <c r="N31" s="197"/>
      <c r="O31" s="198"/>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199">
        <f t="shared" si="24"/>
        <v>0</v>
      </c>
      <c r="AV31" s="200"/>
      <c r="AW31" s="201">
        <f t="shared" si="22"/>
        <v>0</v>
      </c>
      <c r="AX31" s="202"/>
      <c r="AY31" s="203"/>
      <c r="AZ31" s="204"/>
      <c r="BA31" s="204"/>
      <c r="BB31" s="204"/>
      <c r="BC31" s="204"/>
      <c r="BD31" s="205"/>
    </row>
    <row r="32" spans="1:56" ht="20.25" customHeight="1" x14ac:dyDescent="0.4">
      <c r="A32" s="70"/>
      <c r="B32" s="70"/>
      <c r="C32" s="74"/>
      <c r="D32" s="75"/>
      <c r="E32" s="76"/>
      <c r="F32" s="72"/>
      <c r="G32" s="72"/>
      <c r="H32" s="72"/>
      <c r="I32" s="72"/>
      <c r="J32" s="72"/>
      <c r="K32" s="72"/>
      <c r="L32" s="72"/>
      <c r="M32" s="72"/>
      <c r="N32" s="72"/>
      <c r="O32" s="72"/>
      <c r="P32" s="72"/>
      <c r="Q32" s="72"/>
      <c r="R32" s="72"/>
      <c r="S32" s="72"/>
      <c r="T32" s="72"/>
      <c r="U32" s="72"/>
      <c r="V32" s="72"/>
      <c r="W32" s="72"/>
      <c r="X32" s="72"/>
      <c r="Y32" s="72"/>
      <c r="Z32" s="72"/>
      <c r="AA32" s="72"/>
      <c r="AB32" s="72"/>
      <c r="AC32" s="77"/>
      <c r="AD32" s="72"/>
      <c r="AE32" s="72"/>
      <c r="AF32" s="72"/>
      <c r="AG32" s="72"/>
      <c r="AH32" s="72"/>
      <c r="AI32" s="72"/>
      <c r="AJ32" s="72"/>
      <c r="AK32" s="72"/>
      <c r="AL32" s="72"/>
      <c r="AM32" s="72"/>
      <c r="AN32" s="72"/>
      <c r="AO32" s="72"/>
      <c r="AP32" s="72"/>
      <c r="AQ32" s="72"/>
      <c r="AR32" s="72"/>
      <c r="AS32" s="72"/>
      <c r="AT32" s="72"/>
      <c r="AU32" s="72"/>
      <c r="AV32" s="70"/>
      <c r="AW32" s="70"/>
      <c r="AX32" s="70"/>
      <c r="AY32" s="70"/>
      <c r="AZ32" s="70"/>
      <c r="BA32" s="70"/>
      <c r="BB32" s="70"/>
      <c r="BC32" s="70"/>
      <c r="BD32" s="70"/>
    </row>
    <row r="33" spans="1:56" ht="20.25" customHeight="1" x14ac:dyDescent="0.4">
      <c r="A33" s="70"/>
      <c r="B33" s="96" t="s">
        <v>106</v>
      </c>
      <c r="C33" s="96"/>
      <c r="D33" s="96"/>
      <c r="E33" s="96"/>
      <c r="F33" s="96"/>
      <c r="G33" s="96"/>
      <c r="H33" s="96"/>
      <c r="I33" s="96"/>
      <c r="J33" s="96"/>
      <c r="K33" s="96"/>
      <c r="L33" s="97"/>
      <c r="M33" s="96"/>
      <c r="N33" s="96"/>
      <c r="O33" s="96"/>
      <c r="P33" s="96"/>
      <c r="Q33" s="96"/>
      <c r="R33" s="96"/>
      <c r="S33" s="96"/>
      <c r="T33" s="96" t="s">
        <v>61</v>
      </c>
      <c r="U33" s="96"/>
      <c r="V33" s="96"/>
      <c r="W33" s="96"/>
      <c r="X33" s="96"/>
      <c r="Y33" s="96"/>
      <c r="Z33" s="99"/>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row>
    <row r="34" spans="1:56" ht="20.25" customHeight="1" x14ac:dyDescent="0.4">
      <c r="A34" s="70"/>
      <c r="B34" s="96"/>
      <c r="C34" s="184" t="s">
        <v>32</v>
      </c>
      <c r="D34" s="184"/>
      <c r="E34" s="184" t="s">
        <v>33</v>
      </c>
      <c r="F34" s="184"/>
      <c r="G34" s="184"/>
      <c r="H34" s="184"/>
      <c r="I34" s="96"/>
      <c r="J34" s="185" t="s">
        <v>36</v>
      </c>
      <c r="K34" s="185"/>
      <c r="L34" s="185"/>
      <c r="M34" s="185"/>
      <c r="N34" s="66"/>
      <c r="O34" s="66"/>
      <c r="P34" s="95" t="s">
        <v>44</v>
      </c>
      <c r="Q34" s="95"/>
      <c r="R34" s="96"/>
      <c r="S34" s="96"/>
      <c r="T34" s="159" t="s">
        <v>7</v>
      </c>
      <c r="U34" s="161"/>
      <c r="V34" s="159" t="s">
        <v>8</v>
      </c>
      <c r="W34" s="160"/>
      <c r="X34" s="160"/>
      <c r="Y34" s="161"/>
      <c r="Z34" s="99"/>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56" ht="20.25" customHeight="1" x14ac:dyDescent="0.4">
      <c r="A35" s="70"/>
      <c r="B35" s="96"/>
      <c r="C35" s="158"/>
      <c r="D35" s="158"/>
      <c r="E35" s="158" t="s">
        <v>34</v>
      </c>
      <c r="F35" s="158"/>
      <c r="G35" s="158" t="s">
        <v>35</v>
      </c>
      <c r="H35" s="158"/>
      <c r="I35" s="96"/>
      <c r="J35" s="158" t="s">
        <v>34</v>
      </c>
      <c r="K35" s="158"/>
      <c r="L35" s="158" t="s">
        <v>35</v>
      </c>
      <c r="M35" s="158"/>
      <c r="N35" s="66"/>
      <c r="O35" s="66"/>
      <c r="P35" s="95" t="s">
        <v>41</v>
      </c>
      <c r="Q35" s="95"/>
      <c r="R35" s="96"/>
      <c r="S35" s="96"/>
      <c r="T35" s="159" t="s">
        <v>3</v>
      </c>
      <c r="U35" s="161"/>
      <c r="V35" s="159" t="s">
        <v>47</v>
      </c>
      <c r="W35" s="160"/>
      <c r="X35" s="160"/>
      <c r="Y35" s="161"/>
      <c r="Z35" s="140"/>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row>
    <row r="36" spans="1:56" ht="20.25" customHeight="1" x14ac:dyDescent="0.4">
      <c r="A36" s="70"/>
      <c r="B36" s="96"/>
      <c r="C36" s="159" t="s">
        <v>3</v>
      </c>
      <c r="D36" s="161"/>
      <c r="E36" s="176">
        <f>SUMIFS($AU$14:$AV$31,$C$14:$D$31,"介護支援専門員",$E$14:$F$31,"A")</f>
        <v>0</v>
      </c>
      <c r="F36" s="177"/>
      <c r="G36" s="178">
        <f>SUMIFS($AW$14:$AX$31,$C$14:$D$31,"介護支援専門員",$E$14:$F$31,"A")</f>
        <v>0</v>
      </c>
      <c r="H36" s="179"/>
      <c r="I36" s="109"/>
      <c r="J36" s="180">
        <v>0</v>
      </c>
      <c r="K36" s="181"/>
      <c r="L36" s="180">
        <v>0</v>
      </c>
      <c r="M36" s="181"/>
      <c r="N36" s="108"/>
      <c r="O36" s="108"/>
      <c r="P36" s="180">
        <v>0</v>
      </c>
      <c r="Q36" s="181"/>
      <c r="R36" s="96"/>
      <c r="S36" s="96"/>
      <c r="T36" s="159" t="s">
        <v>4</v>
      </c>
      <c r="U36" s="161"/>
      <c r="V36" s="159" t="s">
        <v>48</v>
      </c>
      <c r="W36" s="160"/>
      <c r="X36" s="160"/>
      <c r="Y36" s="161"/>
      <c r="Z36" s="137"/>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row>
    <row r="37" spans="1:56" ht="20.25" customHeight="1" x14ac:dyDescent="0.4">
      <c r="A37" s="70"/>
      <c r="B37" s="96"/>
      <c r="C37" s="159" t="s">
        <v>4</v>
      </c>
      <c r="D37" s="161"/>
      <c r="E37" s="176">
        <f>SUMIFS($AU$14:$AV$31,$C$14:$D$31,"介護支援専門員",$E$14:$F$31,"B")</f>
        <v>0</v>
      </c>
      <c r="F37" s="177"/>
      <c r="G37" s="178">
        <f>SUMIFS($AW$14:$AX$31,$C$14:$D$31,"介護支援専門員",$E$14:$F$31,"B")</f>
        <v>0</v>
      </c>
      <c r="H37" s="179"/>
      <c r="I37" s="109"/>
      <c r="J37" s="180">
        <v>0</v>
      </c>
      <c r="K37" s="181"/>
      <c r="L37" s="180">
        <v>0</v>
      </c>
      <c r="M37" s="181"/>
      <c r="N37" s="108"/>
      <c r="O37" s="108"/>
      <c r="P37" s="180">
        <v>0</v>
      </c>
      <c r="Q37" s="181"/>
      <c r="R37" s="96"/>
      <c r="S37" s="96"/>
      <c r="T37" s="159" t="s">
        <v>5</v>
      </c>
      <c r="U37" s="161"/>
      <c r="V37" s="159" t="s">
        <v>49</v>
      </c>
      <c r="W37" s="160"/>
      <c r="X37" s="160"/>
      <c r="Y37" s="161"/>
      <c r="Z37" s="137"/>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56" ht="20.25" customHeight="1" x14ac:dyDescent="0.4">
      <c r="A38" s="70"/>
      <c r="B38" s="96"/>
      <c r="C38" s="159" t="s">
        <v>5</v>
      </c>
      <c r="D38" s="161"/>
      <c r="E38" s="176">
        <f>SUMIFS($AU$14:$AV$31,$C$14:$D$31,"介護支援専門員",$E$14:$F$31,"C")</f>
        <v>0</v>
      </c>
      <c r="F38" s="177"/>
      <c r="G38" s="178">
        <f>SUMIFS($AW$14:$AX$31,$C$14:$D$31,"介護支援専門員",$E$14:$F$31,"C")</f>
        <v>0</v>
      </c>
      <c r="H38" s="179"/>
      <c r="I38" s="109"/>
      <c r="J38" s="180">
        <v>0</v>
      </c>
      <c r="K38" s="181"/>
      <c r="L38" s="182">
        <v>0</v>
      </c>
      <c r="M38" s="183"/>
      <c r="N38" s="108"/>
      <c r="O38" s="108"/>
      <c r="P38" s="176" t="s">
        <v>30</v>
      </c>
      <c r="Q38" s="177"/>
      <c r="R38" s="96"/>
      <c r="S38" s="96"/>
      <c r="T38" s="159" t="s">
        <v>6</v>
      </c>
      <c r="U38" s="161"/>
      <c r="V38" s="159" t="s">
        <v>60</v>
      </c>
      <c r="W38" s="160"/>
      <c r="X38" s="160"/>
      <c r="Y38" s="161"/>
      <c r="Z38" s="138"/>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row>
    <row r="39" spans="1:56" ht="20.25" customHeight="1" x14ac:dyDescent="0.4">
      <c r="A39" s="70"/>
      <c r="B39" s="96"/>
      <c r="C39" s="159" t="s">
        <v>6</v>
      </c>
      <c r="D39" s="161"/>
      <c r="E39" s="176">
        <f>SUMIFS($AU$14:$AV$31,$C$14:$D$31,"介護支援専門員",$E$14:$F$31,"D")</f>
        <v>0</v>
      </c>
      <c r="F39" s="177"/>
      <c r="G39" s="178">
        <f>SUMIFS($AW$14:$AX$31,$C$14:$D$31,"介護支援専門員",$E$14:$F$31,"D")</f>
        <v>0</v>
      </c>
      <c r="H39" s="179"/>
      <c r="I39" s="109"/>
      <c r="J39" s="180">
        <v>0</v>
      </c>
      <c r="K39" s="181"/>
      <c r="L39" s="182">
        <v>0</v>
      </c>
      <c r="M39" s="183"/>
      <c r="N39" s="108"/>
      <c r="O39" s="108"/>
      <c r="P39" s="176" t="s">
        <v>30</v>
      </c>
      <c r="Q39" s="177"/>
      <c r="R39" s="96"/>
      <c r="S39" s="96"/>
      <c r="T39" s="96"/>
      <c r="U39" s="173"/>
      <c r="V39" s="173"/>
      <c r="W39" s="174"/>
      <c r="X39" s="174"/>
      <c r="Y39" s="144"/>
      <c r="Z39" s="144"/>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row>
    <row r="40" spans="1:56" ht="20.25" customHeight="1" x14ac:dyDescent="0.4">
      <c r="A40" s="70"/>
      <c r="B40" s="96"/>
      <c r="C40" s="159" t="s">
        <v>27</v>
      </c>
      <c r="D40" s="161"/>
      <c r="E40" s="176">
        <f>SUM(E36:F39)</f>
        <v>0</v>
      </c>
      <c r="F40" s="177"/>
      <c r="G40" s="178">
        <f>SUM(G36:H39)</f>
        <v>0</v>
      </c>
      <c r="H40" s="179"/>
      <c r="I40" s="109"/>
      <c r="J40" s="176">
        <f>SUM(J36:K39)</f>
        <v>0</v>
      </c>
      <c r="K40" s="177"/>
      <c r="L40" s="176">
        <f>SUM(L36:M39)</f>
        <v>0</v>
      </c>
      <c r="M40" s="177"/>
      <c r="N40" s="108"/>
      <c r="O40" s="108"/>
      <c r="P40" s="176">
        <f>SUM(P36:Q37)</f>
        <v>0</v>
      </c>
      <c r="Q40" s="177"/>
      <c r="R40" s="96"/>
      <c r="S40" s="96"/>
      <c r="T40" s="96"/>
      <c r="U40" s="173"/>
      <c r="V40" s="173"/>
      <c r="W40" s="174"/>
      <c r="X40" s="174"/>
      <c r="Y40" s="143"/>
      <c r="Z40" s="143"/>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row>
    <row r="41" spans="1:56" ht="20.25" customHeight="1" x14ac:dyDescent="0.4">
      <c r="A41" s="70"/>
      <c r="B41" s="96"/>
      <c r="C41" s="96"/>
      <c r="D41" s="96"/>
      <c r="E41" s="96"/>
      <c r="F41" s="96"/>
      <c r="G41" s="96"/>
      <c r="H41" s="96"/>
      <c r="I41" s="96"/>
      <c r="J41" s="96"/>
      <c r="K41" s="96"/>
      <c r="L41" s="97"/>
      <c r="M41" s="96"/>
      <c r="N41" s="96"/>
      <c r="O41" s="96"/>
      <c r="P41" s="96"/>
      <c r="Q41" s="96"/>
      <c r="R41" s="96"/>
      <c r="S41" s="96"/>
      <c r="T41" s="96"/>
      <c r="U41" s="99"/>
      <c r="V41" s="99"/>
      <c r="W41" s="99"/>
      <c r="X41" s="99"/>
      <c r="Y41" s="99"/>
      <c r="Z41" s="99"/>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row>
    <row r="42" spans="1:56" ht="20.25" customHeight="1" x14ac:dyDescent="0.4">
      <c r="A42" s="70"/>
      <c r="B42" s="96"/>
      <c r="C42" s="97" t="s">
        <v>42</v>
      </c>
      <c r="D42" s="96"/>
      <c r="E42" s="96"/>
      <c r="F42" s="96"/>
      <c r="G42" s="96"/>
      <c r="H42" s="96"/>
      <c r="I42" s="104" t="s">
        <v>77</v>
      </c>
      <c r="J42" s="168" t="s">
        <v>78</v>
      </c>
      <c r="K42" s="169"/>
      <c r="L42" s="105"/>
      <c r="M42" s="104"/>
      <c r="N42" s="96"/>
      <c r="O42" s="96"/>
      <c r="P42" s="96"/>
      <c r="Q42" s="96"/>
      <c r="R42" s="96"/>
      <c r="S42" s="96"/>
      <c r="T42" s="96"/>
      <c r="U42" s="100"/>
      <c r="V42" s="99"/>
      <c r="W42" s="99"/>
      <c r="X42" s="99"/>
      <c r="Y42" s="99"/>
      <c r="Z42" s="99"/>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row>
    <row r="43" spans="1:56" ht="20.25" customHeight="1" x14ac:dyDescent="0.4">
      <c r="A43" s="70"/>
      <c r="B43" s="96"/>
      <c r="C43" s="96" t="s">
        <v>37</v>
      </c>
      <c r="D43" s="96"/>
      <c r="E43" s="96"/>
      <c r="F43" s="96"/>
      <c r="G43" s="96"/>
      <c r="H43" s="96" t="s">
        <v>38</v>
      </c>
      <c r="I43" s="96"/>
      <c r="J43" s="96"/>
      <c r="K43" s="96"/>
      <c r="L43" s="97"/>
      <c r="M43" s="96"/>
      <c r="N43" s="96"/>
      <c r="O43" s="96"/>
      <c r="P43" s="96"/>
      <c r="Q43" s="96"/>
      <c r="R43" s="96"/>
      <c r="S43" s="96"/>
      <c r="T43" s="96"/>
      <c r="U43" s="99"/>
      <c r="V43" s="99"/>
      <c r="W43" s="99"/>
      <c r="X43" s="99"/>
      <c r="Y43" s="99"/>
      <c r="Z43" s="99"/>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row>
    <row r="44" spans="1:56" ht="20.25" customHeight="1" x14ac:dyDescent="0.4">
      <c r="A44" s="70"/>
      <c r="B44" s="96"/>
      <c r="C44" s="96" t="str">
        <f>IF($J$42="週","対象時間数（週平均）","対象時間数（当月合計）")</f>
        <v>対象時間数（週平均）</v>
      </c>
      <c r="D44" s="96"/>
      <c r="E44" s="96"/>
      <c r="F44" s="96"/>
      <c r="G44" s="96"/>
      <c r="H44" s="96" t="str">
        <f>IF($J$42="週","週に勤務すべき時間数","当月に勤務すべき時間数")</f>
        <v>週に勤務すべき時間数</v>
      </c>
      <c r="I44" s="96"/>
      <c r="J44" s="96"/>
      <c r="K44" s="96"/>
      <c r="L44" s="97"/>
      <c r="M44" s="158" t="s">
        <v>39</v>
      </c>
      <c r="N44" s="158"/>
      <c r="O44" s="158"/>
      <c r="P44" s="158"/>
      <c r="Q44" s="96"/>
      <c r="R44" s="96"/>
      <c r="S44" s="96"/>
      <c r="T44" s="96"/>
      <c r="U44" s="99"/>
      <c r="V44" s="99"/>
      <c r="W44" s="99"/>
      <c r="X44" s="99"/>
      <c r="Y44" s="99"/>
      <c r="Z44" s="99"/>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row>
    <row r="45" spans="1:56" ht="20.25" customHeight="1" x14ac:dyDescent="0.4">
      <c r="A45" s="70"/>
      <c r="B45" s="96"/>
      <c r="C45" s="170">
        <f>IF($J$42="週",L40,J40)</f>
        <v>0</v>
      </c>
      <c r="D45" s="171"/>
      <c r="E45" s="171"/>
      <c r="F45" s="172"/>
      <c r="G45" s="139" t="s">
        <v>28</v>
      </c>
      <c r="H45" s="159">
        <f>IF($J$42="週",$AV$5,$AZ$5)</f>
        <v>40</v>
      </c>
      <c r="I45" s="160"/>
      <c r="J45" s="160"/>
      <c r="K45" s="161"/>
      <c r="L45" s="139" t="s">
        <v>29</v>
      </c>
      <c r="M45" s="162">
        <f>ROUNDDOWN(C45/H45,1)</f>
        <v>0</v>
      </c>
      <c r="N45" s="163"/>
      <c r="O45" s="163"/>
      <c r="P45" s="164"/>
      <c r="Q45" s="96"/>
      <c r="R45" s="96"/>
      <c r="S45" s="96"/>
      <c r="T45" s="96"/>
      <c r="U45" s="175"/>
      <c r="V45" s="175"/>
      <c r="W45" s="175"/>
      <c r="X45" s="175"/>
      <c r="Y45" s="137"/>
      <c r="Z45" s="99"/>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row>
    <row r="46" spans="1:56" ht="20.25" customHeight="1" x14ac:dyDescent="0.4">
      <c r="A46" s="70"/>
      <c r="B46" s="96"/>
      <c r="C46" s="96"/>
      <c r="D46" s="96"/>
      <c r="E46" s="96"/>
      <c r="F46" s="96"/>
      <c r="G46" s="96"/>
      <c r="H46" s="96"/>
      <c r="I46" s="96"/>
      <c r="J46" s="96"/>
      <c r="K46" s="96"/>
      <c r="L46" s="97"/>
      <c r="M46" s="96" t="s">
        <v>62</v>
      </c>
      <c r="N46" s="96"/>
      <c r="O46" s="96"/>
      <c r="P46" s="96"/>
      <c r="Q46" s="96"/>
      <c r="R46" s="96"/>
      <c r="S46" s="96"/>
      <c r="T46" s="96"/>
      <c r="U46" s="99"/>
      <c r="V46" s="99"/>
      <c r="W46" s="99"/>
      <c r="X46" s="99"/>
      <c r="Y46" s="99"/>
      <c r="Z46" s="99"/>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row>
    <row r="47" spans="1:56" ht="20.25" customHeight="1" x14ac:dyDescent="0.4">
      <c r="A47" s="70"/>
      <c r="B47" s="96"/>
      <c r="C47" s="96" t="s">
        <v>96</v>
      </c>
      <c r="D47" s="96"/>
      <c r="E47" s="96"/>
      <c r="F47" s="96"/>
      <c r="G47" s="96"/>
      <c r="H47" s="96"/>
      <c r="I47" s="96"/>
      <c r="J47" s="96"/>
      <c r="K47" s="96"/>
      <c r="L47" s="97"/>
      <c r="M47" s="96"/>
      <c r="N47" s="96"/>
      <c r="O47" s="96"/>
      <c r="P47" s="96"/>
      <c r="Q47" s="96"/>
      <c r="R47" s="96"/>
      <c r="S47" s="96"/>
      <c r="T47" s="96"/>
      <c r="U47" s="96"/>
      <c r="V47" s="106"/>
      <c r="W47" s="107"/>
      <c r="X47" s="107"/>
      <c r="Y47" s="96"/>
      <c r="Z47" s="96"/>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row>
    <row r="48" spans="1:56" ht="20.25" customHeight="1" x14ac:dyDescent="0.4">
      <c r="A48" s="70"/>
      <c r="B48" s="96"/>
      <c r="C48" s="96" t="s">
        <v>44</v>
      </c>
      <c r="D48" s="96"/>
      <c r="E48" s="96"/>
      <c r="F48" s="96"/>
      <c r="G48" s="96"/>
      <c r="H48" s="96"/>
      <c r="I48" s="96"/>
      <c r="J48" s="96"/>
      <c r="K48" s="96"/>
      <c r="L48" s="97"/>
      <c r="M48" s="139"/>
      <c r="N48" s="139"/>
      <c r="O48" s="139"/>
      <c r="P48" s="139"/>
      <c r="Q48" s="96"/>
      <c r="R48" s="96"/>
      <c r="S48" s="96"/>
      <c r="T48" s="96"/>
      <c r="U48" s="96"/>
      <c r="V48" s="106"/>
      <c r="W48" s="107"/>
      <c r="X48" s="107"/>
      <c r="Y48" s="96"/>
      <c r="Z48" s="96"/>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row>
    <row r="49" spans="1:58" ht="20.25" customHeight="1" x14ac:dyDescent="0.4">
      <c r="A49" s="70"/>
      <c r="B49" s="96"/>
      <c r="C49" s="66" t="s">
        <v>40</v>
      </c>
      <c r="D49" s="66"/>
      <c r="E49" s="66"/>
      <c r="F49" s="66"/>
      <c r="G49" s="66"/>
      <c r="H49" s="96" t="s">
        <v>43</v>
      </c>
      <c r="I49" s="66"/>
      <c r="J49" s="66"/>
      <c r="K49" s="66"/>
      <c r="L49" s="66"/>
      <c r="M49" s="158" t="s">
        <v>27</v>
      </c>
      <c r="N49" s="158"/>
      <c r="O49" s="158"/>
      <c r="P49" s="158"/>
      <c r="Q49" s="96"/>
      <c r="R49" s="96"/>
      <c r="S49" s="96"/>
      <c r="T49" s="96"/>
      <c r="U49" s="96"/>
      <c r="V49" s="106"/>
      <c r="W49" s="107"/>
      <c r="X49" s="107"/>
      <c r="Y49" s="96"/>
      <c r="Z49" s="96"/>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row>
    <row r="50" spans="1:58" ht="20.25" customHeight="1" x14ac:dyDescent="0.4">
      <c r="A50" s="70"/>
      <c r="B50" s="96"/>
      <c r="C50" s="159">
        <f>P40</f>
        <v>0</v>
      </c>
      <c r="D50" s="160"/>
      <c r="E50" s="160"/>
      <c r="F50" s="161"/>
      <c r="G50" s="139" t="s">
        <v>71</v>
      </c>
      <c r="H50" s="162">
        <f>M45</f>
        <v>0</v>
      </c>
      <c r="I50" s="163"/>
      <c r="J50" s="163"/>
      <c r="K50" s="164"/>
      <c r="L50" s="139" t="s">
        <v>29</v>
      </c>
      <c r="M50" s="165">
        <f>ROUNDDOWN(C50+H50,1)</f>
        <v>0</v>
      </c>
      <c r="N50" s="166"/>
      <c r="O50" s="166"/>
      <c r="P50" s="167"/>
      <c r="Q50" s="96"/>
      <c r="R50" s="96"/>
      <c r="S50" s="96"/>
      <c r="T50" s="96"/>
      <c r="U50" s="96"/>
      <c r="V50" s="106"/>
      <c r="W50" s="107"/>
      <c r="X50" s="107"/>
      <c r="Y50" s="96"/>
      <c r="Z50" s="96"/>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row>
    <row r="51" spans="1:58" ht="20.25" customHeight="1" x14ac:dyDescent="0.4">
      <c r="A51" s="70"/>
      <c r="B51" s="96"/>
      <c r="C51" s="96"/>
      <c r="D51" s="96"/>
      <c r="E51" s="96"/>
      <c r="F51" s="96"/>
      <c r="G51" s="96"/>
      <c r="H51" s="96"/>
      <c r="I51" s="96"/>
      <c r="J51" s="96"/>
      <c r="K51" s="96"/>
      <c r="L51" s="96"/>
      <c r="M51" s="96"/>
      <c r="N51" s="97"/>
      <c r="O51" s="96"/>
      <c r="P51" s="96"/>
      <c r="Q51" s="96"/>
      <c r="R51" s="96"/>
      <c r="S51" s="96"/>
      <c r="T51" s="96"/>
      <c r="U51" s="96"/>
      <c r="V51" s="106"/>
      <c r="W51" s="107"/>
      <c r="X51" s="107"/>
      <c r="Y51" s="96"/>
      <c r="Z51" s="96"/>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0"/>
  <sheetViews>
    <sheetView workbookViewId="0">
      <selection activeCell="C43" sqref="C43"/>
    </sheetView>
  </sheetViews>
  <sheetFormatPr defaultRowHeight="18.75" x14ac:dyDescent="0.4"/>
  <cols>
    <col min="1" max="2" width="9" style="10"/>
    <col min="3" max="3" width="44.25" style="10" customWidth="1"/>
    <col min="4" max="16384" width="9" style="10"/>
  </cols>
  <sheetData>
    <row r="1" spans="1:10" x14ac:dyDescent="0.4">
      <c r="A1" s="10" t="s">
        <v>52</v>
      </c>
    </row>
    <row r="2" spans="1:10" s="11" customFormat="1" ht="20.25" customHeight="1" x14ac:dyDescent="0.4">
      <c r="A2" s="12" t="s">
        <v>129</v>
      </c>
      <c r="B2" s="12"/>
      <c r="C2" s="13"/>
    </row>
    <row r="3" spans="1:10" s="11" customFormat="1" ht="20.25" customHeight="1" x14ac:dyDescent="0.4">
      <c r="A3" s="13"/>
      <c r="B3" s="13"/>
      <c r="C3" s="13"/>
    </row>
    <row r="4" spans="1:10" s="11" customFormat="1" ht="20.25" customHeight="1" x14ac:dyDescent="0.4">
      <c r="A4" s="26"/>
      <c r="B4" s="13" t="s">
        <v>74</v>
      </c>
      <c r="C4" s="13"/>
      <c r="E4" s="277" t="s">
        <v>76</v>
      </c>
      <c r="F4" s="277"/>
      <c r="G4" s="277"/>
      <c r="H4" s="277"/>
      <c r="I4" s="277"/>
      <c r="J4" s="277"/>
    </row>
    <row r="5" spans="1:10" s="11" customFormat="1" ht="20.25" customHeight="1" x14ac:dyDescent="0.4">
      <c r="A5" s="27"/>
      <c r="B5" s="13" t="s">
        <v>75</v>
      </c>
      <c r="C5" s="13"/>
      <c r="E5" s="277"/>
      <c r="F5" s="277"/>
      <c r="G5" s="277"/>
      <c r="H5" s="277"/>
      <c r="I5" s="277"/>
      <c r="J5" s="277"/>
    </row>
    <row r="6" spans="1:10" s="11" customFormat="1" ht="20.25" customHeight="1" x14ac:dyDescent="0.4">
      <c r="A6" s="25" t="s">
        <v>136</v>
      </c>
      <c r="B6" s="13"/>
      <c r="C6" s="13"/>
    </row>
    <row r="7" spans="1:10" s="11" customFormat="1" ht="20.25" customHeight="1" x14ac:dyDescent="0.4">
      <c r="A7" s="25"/>
      <c r="B7" s="13"/>
      <c r="C7" s="13"/>
    </row>
    <row r="8" spans="1:10" s="11" customFormat="1" ht="20.25" customHeight="1" x14ac:dyDescent="0.4">
      <c r="A8" s="13" t="s">
        <v>55</v>
      </c>
      <c r="B8" s="13"/>
      <c r="C8" s="13"/>
    </row>
    <row r="9" spans="1:10" s="11" customFormat="1" ht="20.25" customHeight="1" x14ac:dyDescent="0.4">
      <c r="A9" s="25"/>
      <c r="B9" s="13"/>
      <c r="C9" s="13"/>
    </row>
    <row r="10" spans="1:10" s="153" customFormat="1" ht="20.25" customHeight="1" x14ac:dyDescent="0.4">
      <c r="A10" s="157" t="s">
        <v>135</v>
      </c>
      <c r="C10" s="12"/>
      <c r="D10" s="152"/>
      <c r="E10" s="152"/>
      <c r="F10" s="152"/>
    </row>
    <row r="11" spans="1:10" s="153" customFormat="1" ht="20.25" customHeight="1" x14ac:dyDescent="0.4">
      <c r="B11" s="154"/>
      <c r="C11" s="12"/>
      <c r="D11" s="152"/>
    </row>
    <row r="12" spans="1:10" s="153" customFormat="1" ht="20.25" customHeight="1" x14ac:dyDescent="0.4">
      <c r="A12" s="157" t="s">
        <v>134</v>
      </c>
      <c r="C12" s="12"/>
      <c r="D12" s="152"/>
    </row>
    <row r="13" spans="1:10" s="11" customFormat="1" ht="20.25" customHeight="1" x14ac:dyDescent="0.4">
      <c r="A13" s="13"/>
      <c r="B13" s="13"/>
      <c r="C13" s="13"/>
    </row>
    <row r="14" spans="1:10" s="11" customFormat="1" ht="20.25" customHeight="1" x14ac:dyDescent="0.4">
      <c r="A14" s="13" t="s">
        <v>54</v>
      </c>
      <c r="B14" s="13"/>
      <c r="C14" s="13"/>
    </row>
    <row r="15" spans="1:10" s="11" customFormat="1" ht="20.25" customHeight="1" x14ac:dyDescent="0.4">
      <c r="A15" s="13"/>
      <c r="B15" s="13"/>
      <c r="C15" s="13"/>
    </row>
    <row r="16" spans="1:10" s="11" customFormat="1" ht="20.25" customHeight="1" x14ac:dyDescent="0.4">
      <c r="A16" s="147" t="s">
        <v>137</v>
      </c>
      <c r="B16" s="147"/>
      <c r="C16" s="147"/>
    </row>
    <row r="17" spans="1:3" s="11" customFormat="1" ht="20.25" customHeight="1" x14ac:dyDescent="0.4">
      <c r="A17" s="147"/>
      <c r="B17" s="147"/>
      <c r="C17" s="147"/>
    </row>
    <row r="18" spans="1:3" s="11" customFormat="1" ht="20.25" customHeight="1" x14ac:dyDescent="0.4">
      <c r="A18" s="146" t="s">
        <v>107</v>
      </c>
      <c r="B18" s="13"/>
      <c r="C18" s="13"/>
    </row>
    <row r="19" spans="1:3" s="11" customFormat="1" ht="20.25" customHeight="1" x14ac:dyDescent="0.4">
      <c r="A19" s="13" t="s">
        <v>45</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91</v>
      </c>
    </row>
    <row r="24" spans="1:3" s="11" customFormat="1" ht="20.25" customHeight="1" x14ac:dyDescent="0.4">
      <c r="A24" s="13"/>
      <c r="B24" s="14">
        <v>3</v>
      </c>
      <c r="C24" s="15" t="s">
        <v>124</v>
      </c>
    </row>
    <row r="25" spans="1:3" s="11" customFormat="1" ht="20.25" customHeight="1" x14ac:dyDescent="0.4">
      <c r="A25" s="13"/>
      <c r="B25" s="13"/>
      <c r="C25" s="13"/>
    </row>
    <row r="26" spans="1:3" s="11" customFormat="1" ht="20.25" customHeight="1" x14ac:dyDescent="0.4">
      <c r="A26" s="13" t="s">
        <v>108</v>
      </c>
      <c r="B26" s="13"/>
      <c r="C26" s="13"/>
    </row>
    <row r="27" spans="1:3" s="11" customFormat="1" ht="20.25" customHeight="1" x14ac:dyDescent="0.4">
      <c r="A27" s="13" t="s">
        <v>46</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47</v>
      </c>
    </row>
    <row r="31" spans="1:3" s="11" customFormat="1" ht="20.25" customHeight="1" x14ac:dyDescent="0.4">
      <c r="A31" s="13"/>
      <c r="B31" s="14" t="s">
        <v>4</v>
      </c>
      <c r="C31" s="15" t="s">
        <v>48</v>
      </c>
    </row>
    <row r="32" spans="1:3" s="11" customFormat="1" ht="20.25" customHeight="1" x14ac:dyDescent="0.4">
      <c r="A32" s="13"/>
      <c r="B32" s="14" t="s">
        <v>5</v>
      </c>
      <c r="C32" s="15" t="s">
        <v>49</v>
      </c>
    </row>
    <row r="33" spans="1:55" s="11" customFormat="1" ht="20.25" customHeight="1" x14ac:dyDescent="0.4">
      <c r="A33" s="13"/>
      <c r="B33" s="14" t="s">
        <v>6</v>
      </c>
      <c r="C33" s="15" t="s">
        <v>60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50</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72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53" customFormat="1" ht="17.25" customHeight="1" x14ac:dyDescent="0.4">
      <c r="B38" s="16" t="s">
        <v>119</v>
      </c>
      <c r="D38" s="11"/>
      <c r="E38" s="11"/>
      <c r="F38" s="152"/>
      <c r="G38" s="155"/>
      <c r="H38" s="155"/>
      <c r="J38" s="155"/>
      <c r="K38" s="155"/>
      <c r="L38" s="155"/>
      <c r="M38" s="155"/>
      <c r="N38" s="155"/>
      <c r="O38" s="155"/>
      <c r="R38" s="155"/>
      <c r="S38" s="155"/>
      <c r="T38" s="155"/>
      <c r="W38" s="155"/>
      <c r="X38" s="155"/>
      <c r="Y38" s="155"/>
    </row>
    <row r="39" spans="1:55" s="153" customFormat="1" ht="17.25" customHeight="1" x14ac:dyDescent="0.4">
      <c r="B39" s="152" t="s">
        <v>130</v>
      </c>
      <c r="D39" s="11"/>
      <c r="E39" s="11"/>
      <c r="F39" s="152"/>
      <c r="G39" s="155"/>
      <c r="H39" s="155"/>
      <c r="J39" s="155"/>
      <c r="K39" s="155"/>
      <c r="L39" s="155"/>
      <c r="M39" s="155"/>
      <c r="N39" s="155"/>
      <c r="O39" s="155"/>
      <c r="R39" s="155"/>
      <c r="S39" s="155"/>
      <c r="T39" s="155"/>
      <c r="W39" s="155"/>
      <c r="X39" s="155"/>
      <c r="Y39" s="155"/>
    </row>
    <row r="40" spans="1:55" s="153" customFormat="1" ht="17.25" customHeight="1" x14ac:dyDescent="0.4">
      <c r="B40" s="152" t="s">
        <v>131</v>
      </c>
      <c r="D40" s="11"/>
      <c r="E40" s="11"/>
      <c r="F40" s="152"/>
      <c r="G40" s="155"/>
      <c r="H40" s="155"/>
      <c r="J40" s="155"/>
      <c r="K40" s="155"/>
      <c r="L40" s="155"/>
      <c r="M40" s="155"/>
      <c r="N40" s="155"/>
      <c r="O40" s="155"/>
      <c r="R40" s="155"/>
      <c r="S40" s="155"/>
      <c r="T40" s="155"/>
      <c r="W40" s="155"/>
      <c r="X40" s="155"/>
      <c r="Y40" s="155"/>
    </row>
    <row r="41" spans="1:55" s="11" customFormat="1" ht="20.25" customHeight="1" x14ac:dyDescent="0.4">
      <c r="E41" s="13"/>
    </row>
    <row r="42" spans="1:55" s="11" customFormat="1" ht="20.25" customHeight="1" x14ac:dyDescent="0.4">
      <c r="A42" s="146" t="s">
        <v>109</v>
      </c>
      <c r="B42" s="13"/>
      <c r="C42" s="13"/>
    </row>
    <row r="43" spans="1:55" s="11" customFormat="1" ht="20.25" customHeight="1" x14ac:dyDescent="0.4">
      <c r="A43" s="13" t="s">
        <v>51</v>
      </c>
      <c r="B43" s="13"/>
      <c r="C43" s="13"/>
    </row>
    <row r="44" spans="1:55" s="11" customFormat="1" ht="20.25" customHeight="1" x14ac:dyDescent="0.4">
      <c r="A44" s="23" t="s">
        <v>81</v>
      </c>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C45" s="23"/>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A46" s="13" t="s">
        <v>110</v>
      </c>
      <c r="B46" s="13"/>
    </row>
    <row r="47" spans="1:55" s="11" customFormat="1" ht="20.25" customHeight="1" x14ac:dyDescent="0.4"/>
    <row r="48" spans="1:55" s="11" customFormat="1" ht="20.25" customHeight="1" x14ac:dyDescent="0.4">
      <c r="A48" s="13" t="s">
        <v>111</v>
      </c>
      <c r="B48" s="13"/>
      <c r="C48" s="13"/>
    </row>
    <row r="49" spans="1:55" s="11" customFormat="1" ht="20.25" customHeight="1" x14ac:dyDescent="0.4">
      <c r="A49" s="29"/>
      <c r="B49" s="13"/>
      <c r="C49" s="13"/>
    </row>
    <row r="50" spans="1:55" s="11" customFormat="1" ht="20.25" customHeight="1" x14ac:dyDescent="0.4">
      <c r="A50" s="13" t="s">
        <v>112</v>
      </c>
      <c r="B50" s="13"/>
      <c r="C50" s="13"/>
    </row>
    <row r="51" spans="1:55" s="11" customFormat="1" ht="20.25" customHeight="1" x14ac:dyDescent="0.4">
      <c r="A51" s="13" t="s">
        <v>82</v>
      </c>
      <c r="B51" s="13"/>
      <c r="C51" s="13"/>
    </row>
    <row r="52" spans="1:55" s="11" customFormat="1" ht="20.25" customHeight="1" x14ac:dyDescent="0.4">
      <c r="A52" s="13"/>
      <c r="B52" s="13"/>
      <c r="C52" s="13"/>
    </row>
    <row r="53" spans="1:55" s="11" customFormat="1" ht="20.25" customHeight="1" x14ac:dyDescent="0.4">
      <c r="A53" s="13" t="s">
        <v>113</v>
      </c>
      <c r="B53" s="13"/>
      <c r="C53" s="13"/>
    </row>
    <row r="54" spans="1:55" s="11" customFormat="1" ht="20.25" customHeight="1" x14ac:dyDescent="0.4">
      <c r="A54" s="13"/>
      <c r="B54" s="13"/>
      <c r="C54" s="13"/>
    </row>
    <row r="55" spans="1:55" s="153" customFormat="1" ht="17.25" customHeight="1" x14ac:dyDescent="0.4">
      <c r="A55" s="156" t="s">
        <v>120</v>
      </c>
      <c r="C55" s="11"/>
      <c r="D55" s="152"/>
    </row>
    <row r="56" spans="1:55" s="11" customFormat="1" ht="20.25" customHeight="1" x14ac:dyDescent="0.4">
      <c r="A56" s="13"/>
      <c r="B56" s="13"/>
      <c r="C56" s="13"/>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row>
    <row r="57" spans="1:55" s="11" customFormat="1" ht="20.25" customHeight="1" x14ac:dyDescent="0.4">
      <c r="A57" s="11" t="s">
        <v>114</v>
      </c>
      <c r="C57" s="24"/>
      <c r="D57" s="16"/>
      <c r="E57" s="16"/>
    </row>
    <row r="58" spans="1:55" s="11" customFormat="1" ht="20.25" customHeight="1" x14ac:dyDescent="0.4">
      <c r="A58" s="83" t="s">
        <v>84</v>
      </c>
      <c r="B58" s="24"/>
      <c r="C58" s="24"/>
      <c r="D58" s="13"/>
      <c r="E58" s="13"/>
    </row>
    <row r="59" spans="1:55" s="11" customFormat="1" ht="20.25" customHeight="1" x14ac:dyDescent="0.4">
      <c r="A59" s="82" t="s">
        <v>85</v>
      </c>
      <c r="B59" s="24"/>
      <c r="C59" s="24"/>
      <c r="D59" s="28"/>
      <c r="E59" s="28"/>
    </row>
    <row r="60" spans="1:55" s="11" customFormat="1" ht="20.25" customHeight="1" x14ac:dyDescent="0.4">
      <c r="A60" s="83" t="s">
        <v>86</v>
      </c>
      <c r="B60" s="24"/>
      <c r="C60" s="24"/>
      <c r="D60" s="28"/>
      <c r="E60" s="28"/>
    </row>
    <row r="61" spans="1:55" s="11" customFormat="1" ht="20.25" customHeight="1" x14ac:dyDescent="0.4">
      <c r="A61" s="82" t="s">
        <v>87</v>
      </c>
      <c r="B61" s="24"/>
      <c r="C61" s="24"/>
      <c r="D61" s="28"/>
      <c r="E61" s="28"/>
    </row>
    <row r="62" spans="1:55" s="11" customFormat="1" ht="20.25" customHeight="1" x14ac:dyDescent="0.4">
      <c r="A62" s="83" t="s">
        <v>115</v>
      </c>
      <c r="B62" s="24"/>
      <c r="C62" s="24"/>
      <c r="D62" s="28"/>
      <c r="E62" s="28"/>
    </row>
    <row r="63" spans="1:55" s="11" customFormat="1" ht="20.25" customHeight="1" x14ac:dyDescent="0.4">
      <c r="A63" s="83" t="s">
        <v>116</v>
      </c>
      <c r="B63" s="24"/>
      <c r="C63" s="24"/>
      <c r="D63" s="28"/>
      <c r="E63" s="28"/>
    </row>
    <row r="64" spans="1:55" s="11" customFormat="1" ht="20.25" customHeight="1" x14ac:dyDescent="0.4">
      <c r="A64" s="83" t="s">
        <v>117</v>
      </c>
      <c r="B64" s="24"/>
      <c r="C64" s="24"/>
      <c r="D64" s="28"/>
      <c r="E64" s="28"/>
    </row>
    <row r="65" spans="1:5" s="11" customFormat="1" ht="20.25" customHeight="1" x14ac:dyDescent="0.4">
      <c r="A65" s="24"/>
      <c r="B65" s="24"/>
      <c r="C65" s="24"/>
      <c r="D65" s="28"/>
      <c r="E65" s="28"/>
    </row>
    <row r="66" spans="1:5" s="11" customFormat="1" ht="20.25" customHeight="1" x14ac:dyDescent="0.4">
      <c r="A66" s="24"/>
      <c r="B66" s="24"/>
      <c r="C66" s="24"/>
      <c r="D66" s="28"/>
      <c r="E66" s="28"/>
    </row>
    <row r="67" spans="1:5" s="11" customFormat="1" ht="20.25" customHeight="1" x14ac:dyDescent="0.4">
      <c r="A67" s="24"/>
      <c r="B67" s="24"/>
      <c r="C67" s="24"/>
      <c r="D67" s="28"/>
      <c r="E67" s="28"/>
    </row>
    <row r="68" spans="1:5" s="11" customFormat="1" ht="20.25" customHeight="1" x14ac:dyDescent="0.4">
      <c r="A68" s="24"/>
      <c r="B68" s="24"/>
      <c r="C68" s="24"/>
      <c r="D68" s="28"/>
      <c r="E68" s="28"/>
    </row>
    <row r="69" spans="1:5" ht="20.25" customHeight="1" x14ac:dyDescent="0.4"/>
    <row r="70"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28"/>
  <sheetViews>
    <sheetView workbookViewId="0">
      <selection activeCell="C5" sqref="C5"/>
    </sheetView>
  </sheetViews>
  <sheetFormatPr defaultRowHeight="25.5" x14ac:dyDescent="0.4"/>
  <cols>
    <col min="1" max="1" width="2" style="110" customWidth="1"/>
    <col min="2" max="2" width="8.625" style="110" customWidth="1"/>
    <col min="3" max="11" width="40.625" style="110" customWidth="1"/>
    <col min="12" max="16384" width="9" style="110"/>
  </cols>
  <sheetData>
    <row r="1" spans="2:11" x14ac:dyDescent="0.4">
      <c r="B1" s="110" t="s">
        <v>65</v>
      </c>
    </row>
    <row r="3" spans="2:11" x14ac:dyDescent="0.4">
      <c r="B3" s="111" t="s">
        <v>66</v>
      </c>
      <c r="C3" s="111" t="s">
        <v>67</v>
      </c>
    </row>
    <row r="4" spans="2:11" x14ac:dyDescent="0.4">
      <c r="B4" s="111">
        <v>1</v>
      </c>
      <c r="C4" s="141" t="s">
        <v>127</v>
      </c>
    </row>
    <row r="5" spans="2:11" x14ac:dyDescent="0.4">
      <c r="B5" s="111">
        <v>2</v>
      </c>
      <c r="C5" s="141" t="s">
        <v>128</v>
      </c>
    </row>
    <row r="6" spans="2:11" x14ac:dyDescent="0.4">
      <c r="B6" s="111">
        <v>3</v>
      </c>
      <c r="C6" s="141"/>
    </row>
    <row r="7" spans="2:11" x14ac:dyDescent="0.4">
      <c r="B7" s="111">
        <v>4</v>
      </c>
      <c r="C7" s="141"/>
    </row>
    <row r="8" spans="2:11" x14ac:dyDescent="0.4">
      <c r="B8" s="111">
        <v>5</v>
      </c>
      <c r="C8" s="141"/>
    </row>
    <row r="9" spans="2:11" x14ac:dyDescent="0.4">
      <c r="B9" s="111">
        <v>6</v>
      </c>
      <c r="C9" s="141"/>
    </row>
    <row r="10" spans="2:11" x14ac:dyDescent="0.4">
      <c r="B10" s="111">
        <v>7</v>
      </c>
      <c r="C10" s="141"/>
    </row>
    <row r="11" spans="2:11" x14ac:dyDescent="0.4">
      <c r="B11" s="111">
        <v>8</v>
      </c>
      <c r="C11" s="141"/>
    </row>
    <row r="13" spans="2:11" x14ac:dyDescent="0.4">
      <c r="B13" s="110" t="s">
        <v>64</v>
      </c>
    </row>
    <row r="14" spans="2:11" ht="26.25" thickBot="1" x14ac:dyDescent="0.45"/>
    <row r="15" spans="2:11" ht="26.25" thickBot="1" x14ac:dyDescent="0.45">
      <c r="B15" s="142" t="s">
        <v>56</v>
      </c>
      <c r="C15" s="113" t="s">
        <v>2</v>
      </c>
      <c r="D15" s="115" t="s">
        <v>91</v>
      </c>
      <c r="E15" s="114" t="s">
        <v>124</v>
      </c>
      <c r="F15" s="116" t="s">
        <v>31</v>
      </c>
      <c r="G15" s="116" t="s">
        <v>31</v>
      </c>
      <c r="H15" s="116" t="s">
        <v>31</v>
      </c>
      <c r="I15" s="116" t="s">
        <v>79</v>
      </c>
      <c r="J15" s="116" t="s">
        <v>79</v>
      </c>
      <c r="K15" s="117" t="s">
        <v>79</v>
      </c>
    </row>
    <row r="16" spans="2:11" x14ac:dyDescent="0.4">
      <c r="B16" s="278" t="s">
        <v>57</v>
      </c>
      <c r="C16" s="118" t="s">
        <v>88</v>
      </c>
      <c r="D16" s="118" t="s">
        <v>88</v>
      </c>
      <c r="E16" s="123" t="s">
        <v>88</v>
      </c>
      <c r="F16" s="123"/>
      <c r="G16" s="123"/>
      <c r="H16" s="123"/>
      <c r="I16" s="119"/>
      <c r="J16" s="119"/>
      <c r="K16" s="120"/>
    </row>
    <row r="17" spans="2:11" x14ac:dyDescent="0.4">
      <c r="B17" s="278"/>
      <c r="C17" s="121" t="s">
        <v>121</v>
      </c>
      <c r="D17" s="121" t="s">
        <v>121</v>
      </c>
      <c r="E17" s="123" t="s">
        <v>125</v>
      </c>
      <c r="F17" s="123"/>
      <c r="G17" s="123"/>
      <c r="H17" s="123"/>
      <c r="I17" s="112"/>
      <c r="J17" s="112"/>
      <c r="K17" s="122"/>
    </row>
    <row r="18" spans="2:11" x14ac:dyDescent="0.4">
      <c r="B18" s="278"/>
      <c r="C18" s="121" t="s">
        <v>122</v>
      </c>
      <c r="D18" s="121" t="s">
        <v>122</v>
      </c>
      <c r="E18" s="123" t="s">
        <v>126</v>
      </c>
      <c r="F18" s="123"/>
      <c r="G18" s="123"/>
      <c r="H18" s="123"/>
      <c r="I18" s="112"/>
      <c r="J18" s="112"/>
      <c r="K18" s="122"/>
    </row>
    <row r="19" spans="2:11" x14ac:dyDescent="0.4">
      <c r="B19" s="278"/>
      <c r="C19" s="121" t="s">
        <v>94</v>
      </c>
      <c r="D19" s="121" t="s">
        <v>94</v>
      </c>
      <c r="E19" s="123" t="s">
        <v>31</v>
      </c>
      <c r="F19" s="123"/>
      <c r="G19" s="123"/>
      <c r="H19" s="123"/>
      <c r="I19" s="112"/>
      <c r="J19" s="112"/>
      <c r="K19" s="122"/>
    </row>
    <row r="20" spans="2:11" x14ac:dyDescent="0.4">
      <c r="B20" s="278"/>
      <c r="C20" s="121" t="s">
        <v>123</v>
      </c>
      <c r="D20" s="121" t="s">
        <v>123</v>
      </c>
      <c r="E20" s="123" t="s">
        <v>31</v>
      </c>
      <c r="F20" s="123"/>
      <c r="G20" s="123"/>
      <c r="H20" s="123"/>
      <c r="I20" s="112"/>
      <c r="J20" s="112"/>
      <c r="K20" s="122"/>
    </row>
    <row r="21" spans="2:11" x14ac:dyDescent="0.4">
      <c r="B21" s="278"/>
      <c r="C21" s="121" t="s">
        <v>31</v>
      </c>
      <c r="D21" s="123" t="s">
        <v>31</v>
      </c>
      <c r="E21" s="123" t="s">
        <v>31</v>
      </c>
      <c r="F21" s="123"/>
      <c r="G21" s="123"/>
      <c r="H21" s="123"/>
      <c r="I21" s="112"/>
      <c r="J21" s="112"/>
      <c r="K21" s="122"/>
    </row>
    <row r="22" spans="2:11" x14ac:dyDescent="0.4">
      <c r="B22" s="278"/>
      <c r="C22" s="121" t="s">
        <v>31</v>
      </c>
      <c r="D22" s="123" t="s">
        <v>31</v>
      </c>
      <c r="E22" s="123" t="s">
        <v>31</v>
      </c>
      <c r="F22" s="123"/>
      <c r="G22" s="123"/>
      <c r="H22" s="123"/>
      <c r="I22" s="112"/>
      <c r="J22" s="112"/>
      <c r="K22" s="122"/>
    </row>
    <row r="23" spans="2:11" x14ac:dyDescent="0.4">
      <c r="B23" s="278"/>
      <c r="C23" s="121" t="s">
        <v>31</v>
      </c>
      <c r="D23" s="123" t="s">
        <v>79</v>
      </c>
      <c r="E23" s="123" t="s">
        <v>31</v>
      </c>
      <c r="F23" s="123"/>
      <c r="G23" s="123"/>
      <c r="H23" s="123"/>
      <c r="I23" s="112"/>
      <c r="J23" s="112"/>
      <c r="K23" s="122"/>
    </row>
    <row r="24" spans="2:11" x14ac:dyDescent="0.4">
      <c r="B24" s="278"/>
      <c r="C24" s="121" t="s">
        <v>31</v>
      </c>
      <c r="D24" s="123" t="s">
        <v>79</v>
      </c>
      <c r="E24" s="123" t="s">
        <v>31</v>
      </c>
      <c r="F24" s="123"/>
      <c r="G24" s="123"/>
      <c r="H24" s="123"/>
      <c r="I24" s="112"/>
      <c r="J24" s="112"/>
      <c r="K24" s="122"/>
    </row>
    <row r="25" spans="2:11" x14ac:dyDescent="0.4">
      <c r="B25" s="278"/>
      <c r="C25" s="121" t="s">
        <v>31</v>
      </c>
      <c r="D25" s="124" t="s">
        <v>79</v>
      </c>
      <c r="E25" s="124" t="s">
        <v>31</v>
      </c>
      <c r="F25" s="124"/>
      <c r="G25" s="124"/>
      <c r="H25" s="124"/>
      <c r="I25" s="112"/>
      <c r="J25" s="112"/>
      <c r="K25" s="122"/>
    </row>
    <row r="26" spans="2:11" x14ac:dyDescent="0.4">
      <c r="B26" s="278"/>
      <c r="C26" s="121" t="s">
        <v>31</v>
      </c>
      <c r="D26" s="124" t="s">
        <v>79</v>
      </c>
      <c r="E26" s="124" t="s">
        <v>31</v>
      </c>
      <c r="F26" s="124"/>
      <c r="G26" s="124"/>
      <c r="H26" s="124"/>
      <c r="I26" s="112"/>
      <c r="J26" s="112"/>
      <c r="K26" s="122"/>
    </row>
    <row r="27" spans="2:11" x14ac:dyDescent="0.4">
      <c r="B27" s="278"/>
      <c r="C27" s="121" t="s">
        <v>31</v>
      </c>
      <c r="D27" s="124" t="s">
        <v>79</v>
      </c>
      <c r="E27" s="124" t="s">
        <v>31</v>
      </c>
      <c r="F27" s="124"/>
      <c r="G27" s="124"/>
      <c r="H27" s="124"/>
      <c r="I27" s="112"/>
      <c r="J27" s="112"/>
      <c r="K27" s="122"/>
    </row>
    <row r="28" spans="2:11" ht="26.25" thickBot="1" x14ac:dyDescent="0.45">
      <c r="B28" s="279"/>
      <c r="C28" s="125" t="s">
        <v>31</v>
      </c>
      <c r="D28" s="126" t="s">
        <v>79</v>
      </c>
      <c r="E28" s="126" t="s">
        <v>31</v>
      </c>
      <c r="F28" s="126"/>
      <c r="G28" s="126"/>
      <c r="H28" s="126"/>
      <c r="I28" s="126"/>
      <c r="J28" s="126"/>
      <c r="K28" s="127"/>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【記載例】介護予防支援</vt:lpstr>
      <vt:lpstr>介護予防支援（１枚版）</vt:lpstr>
      <vt:lpstr>記入方法</vt:lpstr>
      <vt:lpstr>プルダウン・リスト</vt:lpstr>
      <vt:lpstr>【記載例】介護予防支援!Print_Area</vt:lpstr>
      <vt:lpstr>'介護予防支援（１枚版）'!Print_Area</vt:lpstr>
      <vt:lpstr>記入方法!Print_Area</vt:lpstr>
      <vt:lpstr>【記載例】介護予防支援!Print_Titles</vt:lpstr>
      <vt:lpstr>'介護予防支援（１枚版）'!Print_Titles</vt:lpstr>
      <vt:lpstr>介護支援専門員</vt:lpstr>
      <vt:lpstr>介護予防支援担当職員</vt:lpstr>
      <vt:lpstr>管理者</vt:lpstr>
      <vt:lpstr>職種</vt:lpstr>
      <vt:lpstr>包括支援センター職員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村尾 好栄</dc:creator>
  <cp:lastModifiedBy>村尾 好栄</cp:lastModifiedBy>
  <dcterms:created xsi:type="dcterms:W3CDTF">2023-02-27T04:05:51Z</dcterms:created>
  <dcterms:modified xsi:type="dcterms:W3CDTF">2023-12-22T02:37:28Z</dcterms:modified>
</cp:coreProperties>
</file>